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120" yWindow="252" windowWidth="15600" windowHeight="11580" activeTab="2"/>
  </bookViews>
  <sheets>
    <sheet name="Верх." sheetId="7" r:id="rId1"/>
    <sheet name="Пром." sheetId="12" r:id="rId2"/>
    <sheet name="Нижн." sheetId="15" r:id="rId3"/>
  </sheets>
  <definedNames>
    <definedName name="a">#REF!</definedName>
    <definedName name="d">#REF!</definedName>
    <definedName name="s">#REF!</definedName>
    <definedName name="а">#REF!</definedName>
    <definedName name="_xlnm.Print_Area" localSheetId="0">Верх.!$A$1:$K$108</definedName>
    <definedName name="_xlnm.Print_Area" localSheetId="2">Нижн.!$A$1:$K$103</definedName>
    <definedName name="_xlnm.Print_Area" localSheetId="1">Пром.!$A$1:$K$105</definedName>
    <definedName name="п">#REF!</definedName>
    <definedName name="р">#REF!</definedName>
  </definedNames>
  <calcPr calcId="162913"/>
</workbook>
</file>

<file path=xl/calcChain.xml><?xml version="1.0" encoding="utf-8"?>
<calcChain xmlns="http://schemas.openxmlformats.org/spreadsheetml/2006/main">
  <c r="G22" i="7" l="1"/>
  <c r="I24" i="7"/>
  <c r="I23" i="7"/>
  <c r="I22" i="7"/>
  <c r="K30" i="7"/>
  <c r="K29" i="7"/>
  <c r="K28" i="7"/>
  <c r="K27" i="7"/>
  <c r="K26" i="7"/>
  <c r="K25" i="7"/>
  <c r="K24" i="7"/>
  <c r="K23" i="7"/>
  <c r="K22" i="7"/>
  <c r="I30" i="7"/>
  <c r="I29" i="7"/>
  <c r="I28" i="7"/>
  <c r="I27" i="7"/>
  <c r="I26" i="7"/>
  <c r="I25" i="7"/>
  <c r="G30" i="7"/>
  <c r="G29" i="7"/>
  <c r="G28" i="7"/>
  <c r="G27" i="7"/>
  <c r="G26" i="7"/>
  <c r="G25" i="7"/>
  <c r="G24" i="7"/>
  <c r="G23" i="7"/>
  <c r="E30" i="7"/>
  <c r="E29" i="7"/>
  <c r="E28" i="7"/>
  <c r="E27" i="7"/>
  <c r="E26" i="7"/>
  <c r="E25" i="7"/>
  <c r="E24" i="7"/>
  <c r="E23" i="7"/>
  <c r="F39" i="7" l="1"/>
  <c r="F45" i="7"/>
  <c r="F22" i="7" l="1"/>
  <c r="K71" i="15" l="1"/>
  <c r="J71" i="15" s="1"/>
  <c r="K72" i="15"/>
  <c r="I72" i="15"/>
  <c r="H72" i="15" s="1"/>
  <c r="K73" i="12"/>
  <c r="J73" i="12" s="1"/>
  <c r="I74" i="12"/>
  <c r="H74" i="12" s="1"/>
  <c r="J76" i="7"/>
  <c r="H77" i="7"/>
  <c r="H23" i="7" l="1"/>
  <c r="H24" i="7"/>
  <c r="H25" i="7"/>
  <c r="D38" i="7" l="1"/>
  <c r="Q25" i="7"/>
  <c r="P27" i="7"/>
  <c r="Q26" i="7"/>
  <c r="Q24" i="7"/>
  <c r="E74" i="15"/>
  <c r="D74" i="15" s="1"/>
  <c r="E75" i="15"/>
  <c r="D75" i="15" s="1"/>
  <c r="G73" i="15"/>
  <c r="F73" i="15" s="1"/>
  <c r="G74" i="15"/>
  <c r="F74" i="15" s="1"/>
  <c r="I73" i="15"/>
  <c r="H73" i="15" s="1"/>
  <c r="K73" i="15"/>
  <c r="J73" i="15" s="1"/>
  <c r="K74" i="15"/>
  <c r="J74" i="15" s="1"/>
  <c r="K75" i="15"/>
  <c r="J75" i="15" s="1"/>
  <c r="K76" i="15"/>
  <c r="J76" i="15" s="1"/>
  <c r="K77" i="15"/>
  <c r="J77" i="15" s="1"/>
  <c r="K78" i="15"/>
  <c r="J78" i="15" s="1"/>
  <c r="E76" i="12"/>
  <c r="D76" i="12" s="1"/>
  <c r="E77" i="12"/>
  <c r="D77" i="12" s="1"/>
  <c r="G75" i="12"/>
  <c r="F75" i="12" s="1"/>
  <c r="G76" i="12"/>
  <c r="F76" i="12" s="1"/>
  <c r="I75" i="12"/>
  <c r="H75" i="12" s="1"/>
  <c r="K75" i="12"/>
  <c r="K76" i="12"/>
  <c r="K77" i="12"/>
  <c r="K78" i="12"/>
  <c r="K79" i="12"/>
  <c r="K80" i="12"/>
  <c r="J75" i="12"/>
  <c r="J76" i="12"/>
  <c r="J77" i="12"/>
  <c r="J78" i="12"/>
  <c r="J79" i="12"/>
  <c r="J80" i="12"/>
  <c r="D79" i="7"/>
  <c r="D80" i="7"/>
  <c r="H78" i="7"/>
  <c r="F78" i="7"/>
  <c r="F79" i="7"/>
  <c r="J78" i="7"/>
  <c r="J79" i="7"/>
  <c r="J80" i="7"/>
  <c r="J81" i="7"/>
  <c r="J82" i="7"/>
  <c r="J83" i="7"/>
  <c r="I39" i="15"/>
  <c r="H39" i="15" s="1"/>
  <c r="I40" i="15"/>
  <c r="H40" i="15" s="1"/>
  <c r="I41" i="15"/>
  <c r="H41" i="15" s="1"/>
  <c r="I42" i="15"/>
  <c r="H42" i="15" s="1"/>
  <c r="I43" i="15"/>
  <c r="H43" i="15" s="1"/>
  <c r="I44" i="15"/>
  <c r="H44" i="15" s="1"/>
  <c r="I45" i="15"/>
  <c r="H45" i="15" s="1"/>
  <c r="G39" i="15"/>
  <c r="F39" i="15" s="1"/>
  <c r="G40" i="15"/>
  <c r="F40" i="15" s="1"/>
  <c r="G41" i="15"/>
  <c r="F41" i="15" s="1"/>
  <c r="G42" i="15"/>
  <c r="F42" i="15" s="1"/>
  <c r="G43" i="15"/>
  <c r="F43" i="15" s="1"/>
  <c r="G44" i="15"/>
  <c r="F44" i="15" s="1"/>
  <c r="G45" i="15"/>
  <c r="F45" i="15" s="1"/>
  <c r="E39" i="15"/>
  <c r="D39" i="15" s="1"/>
  <c r="E40" i="15"/>
  <c r="D40" i="15" s="1"/>
  <c r="E41" i="15"/>
  <c r="D41" i="15" s="1"/>
  <c r="E42" i="15"/>
  <c r="D42" i="15" s="1"/>
  <c r="E43" i="15"/>
  <c r="D43" i="15" s="1"/>
  <c r="E44" i="15"/>
  <c r="D44" i="15" s="1"/>
  <c r="E45" i="15"/>
  <c r="D45" i="15" s="1"/>
  <c r="I29" i="15"/>
  <c r="H29" i="15" s="1"/>
  <c r="I30" i="15"/>
  <c r="H30" i="15" s="1"/>
  <c r="I31" i="15"/>
  <c r="H31" i="15" s="1"/>
  <c r="I32" i="15"/>
  <c r="H32" i="15" s="1"/>
  <c r="I33" i="15"/>
  <c r="H33" i="15" s="1"/>
  <c r="I34" i="15"/>
  <c r="H34" i="15" s="1"/>
  <c r="I35" i="15"/>
  <c r="H35" i="15" s="1"/>
  <c r="G29" i="15"/>
  <c r="F29" i="15" s="1"/>
  <c r="G30" i="15"/>
  <c r="F30" i="15" s="1"/>
  <c r="G31" i="15"/>
  <c r="F31" i="15" s="1"/>
  <c r="G32" i="15"/>
  <c r="F32" i="15" s="1"/>
  <c r="G33" i="15"/>
  <c r="F33" i="15" s="1"/>
  <c r="G34" i="15"/>
  <c r="F34" i="15" s="1"/>
  <c r="G35" i="15"/>
  <c r="F35" i="15" s="1"/>
  <c r="E29" i="15"/>
  <c r="D29" i="15" s="1"/>
  <c r="E30" i="15"/>
  <c r="D30" i="15" s="1"/>
  <c r="E31" i="15"/>
  <c r="D31" i="15" s="1"/>
  <c r="E32" i="15"/>
  <c r="D32" i="15" s="1"/>
  <c r="E33" i="15"/>
  <c r="D33" i="15" s="1"/>
  <c r="E34" i="15"/>
  <c r="D34" i="15" s="1"/>
  <c r="E35" i="15"/>
  <c r="D35" i="15" s="1"/>
  <c r="K21" i="15"/>
  <c r="J21" i="15" s="1"/>
  <c r="K22" i="15"/>
  <c r="J22" i="15" s="1"/>
  <c r="K23" i="15"/>
  <c r="J23" i="15" s="1"/>
  <c r="K24" i="15"/>
  <c r="J24" i="15" s="1"/>
  <c r="K25" i="15"/>
  <c r="J25" i="15" s="1"/>
  <c r="I21" i="15"/>
  <c r="H21" i="15" s="1"/>
  <c r="I22" i="15"/>
  <c r="H22" i="15" s="1"/>
  <c r="I23" i="15"/>
  <c r="H23" i="15" s="1"/>
  <c r="I24" i="15"/>
  <c r="H24" i="15" s="1"/>
  <c r="I25" i="15"/>
  <c r="H25" i="15" s="1"/>
  <c r="G21" i="15"/>
  <c r="F21" i="15" s="1"/>
  <c r="G22" i="15"/>
  <c r="F22" i="15" s="1"/>
  <c r="G23" i="15"/>
  <c r="F23" i="15" s="1"/>
  <c r="G24" i="15"/>
  <c r="F24" i="15" s="1"/>
  <c r="G25" i="15"/>
  <c r="F25" i="15" s="1"/>
  <c r="E21" i="15"/>
  <c r="D21" i="15" s="1"/>
  <c r="E22" i="15"/>
  <c r="D22" i="15" s="1"/>
  <c r="E23" i="15"/>
  <c r="D23" i="15" s="1"/>
  <c r="E24" i="15"/>
  <c r="D24" i="15" s="1"/>
  <c r="E25" i="15"/>
  <c r="D25" i="15" s="1"/>
  <c r="E41" i="12"/>
  <c r="D41" i="12" s="1"/>
  <c r="E42" i="12"/>
  <c r="D42" i="12" s="1"/>
  <c r="E43" i="12"/>
  <c r="D43" i="12" s="1"/>
  <c r="E44" i="12"/>
  <c r="D44" i="12" s="1"/>
  <c r="E45" i="12"/>
  <c r="D45" i="12" s="1"/>
  <c r="E46" i="12"/>
  <c r="D46" i="12" s="1"/>
  <c r="E47" i="12"/>
  <c r="D47" i="12" s="1"/>
  <c r="G41" i="12"/>
  <c r="F41" i="12" s="1"/>
  <c r="G42" i="12"/>
  <c r="F42" i="12" s="1"/>
  <c r="G43" i="12"/>
  <c r="F43" i="12" s="1"/>
  <c r="G44" i="12"/>
  <c r="F44" i="12" s="1"/>
  <c r="G45" i="12"/>
  <c r="F45" i="12" s="1"/>
  <c r="G46" i="12"/>
  <c r="F46" i="12" s="1"/>
  <c r="G47" i="12"/>
  <c r="F47" i="12" s="1"/>
  <c r="I41" i="12"/>
  <c r="H41" i="12" s="1"/>
  <c r="I42" i="12"/>
  <c r="H42" i="12" s="1"/>
  <c r="I43" i="12"/>
  <c r="H43" i="12" s="1"/>
  <c r="I44" i="12"/>
  <c r="H44" i="12" s="1"/>
  <c r="I45" i="12"/>
  <c r="H45" i="12" s="1"/>
  <c r="I46" i="12"/>
  <c r="H46" i="12" s="1"/>
  <c r="I47" i="12"/>
  <c r="H47" i="12" s="1"/>
  <c r="I31" i="12"/>
  <c r="H31" i="12" s="1"/>
  <c r="I32" i="12"/>
  <c r="H32" i="12" s="1"/>
  <c r="I33" i="12"/>
  <c r="H33" i="12" s="1"/>
  <c r="I34" i="12"/>
  <c r="H34" i="12" s="1"/>
  <c r="I35" i="12"/>
  <c r="H35" i="12" s="1"/>
  <c r="I36" i="12"/>
  <c r="H36" i="12" s="1"/>
  <c r="I37" i="12"/>
  <c r="H37" i="12" s="1"/>
  <c r="G31" i="12"/>
  <c r="F31" i="12" s="1"/>
  <c r="G32" i="12"/>
  <c r="F32" i="12" s="1"/>
  <c r="G33" i="12"/>
  <c r="F33" i="12" s="1"/>
  <c r="G34" i="12"/>
  <c r="F34" i="12" s="1"/>
  <c r="G35" i="12"/>
  <c r="F35" i="12" s="1"/>
  <c r="G36" i="12"/>
  <c r="F36" i="12" s="1"/>
  <c r="G37" i="12"/>
  <c r="F37" i="12" s="1"/>
  <c r="E31" i="12"/>
  <c r="D31" i="12" s="1"/>
  <c r="E32" i="12"/>
  <c r="D32" i="12" s="1"/>
  <c r="E33" i="12"/>
  <c r="D33" i="12" s="1"/>
  <c r="E34" i="12"/>
  <c r="D34" i="12" s="1"/>
  <c r="E35" i="12"/>
  <c r="D35" i="12" s="1"/>
  <c r="E36" i="12"/>
  <c r="D36" i="12" s="1"/>
  <c r="E37" i="12"/>
  <c r="D37" i="12" s="1"/>
  <c r="E23" i="12"/>
  <c r="D23" i="12" s="1"/>
  <c r="E24" i="12"/>
  <c r="D24" i="12" s="1"/>
  <c r="E25" i="12"/>
  <c r="D25" i="12" s="1"/>
  <c r="E26" i="12"/>
  <c r="D26" i="12" s="1"/>
  <c r="E27" i="12"/>
  <c r="D27" i="12" s="1"/>
  <c r="G23" i="12"/>
  <c r="F23" i="12" s="1"/>
  <c r="G24" i="12"/>
  <c r="F24" i="12" s="1"/>
  <c r="G25" i="12"/>
  <c r="F25" i="12" s="1"/>
  <c r="G26" i="12"/>
  <c r="F26" i="12" s="1"/>
  <c r="G27" i="12"/>
  <c r="F27" i="12" s="1"/>
  <c r="I23" i="12"/>
  <c r="H23" i="12" s="1"/>
  <c r="I24" i="12"/>
  <c r="H24" i="12" s="1"/>
  <c r="I25" i="12"/>
  <c r="H25" i="12" s="1"/>
  <c r="I26" i="12"/>
  <c r="H26" i="12" s="1"/>
  <c r="I27" i="12"/>
  <c r="H27" i="12" s="1"/>
  <c r="K23" i="12"/>
  <c r="J23" i="12" s="1"/>
  <c r="K24" i="12"/>
  <c r="J24" i="12" s="1"/>
  <c r="K25" i="12"/>
  <c r="J25" i="12" s="1"/>
  <c r="K26" i="12"/>
  <c r="J26" i="12" s="1"/>
  <c r="K27" i="12"/>
  <c r="J27" i="12" s="1"/>
  <c r="G21" i="12"/>
  <c r="F21" i="12" s="1"/>
  <c r="G22" i="12"/>
  <c r="F22" i="12" s="1"/>
  <c r="E21" i="12"/>
  <c r="D21" i="12" s="1"/>
  <c r="E22" i="12"/>
  <c r="D22" i="12" s="1"/>
  <c r="H34" i="7"/>
  <c r="H35" i="7"/>
  <c r="H36" i="7"/>
  <c r="H37" i="7"/>
  <c r="H38" i="7"/>
  <c r="H39" i="7"/>
  <c r="H40" i="7"/>
  <c r="F34" i="7"/>
  <c r="F35" i="7"/>
  <c r="F36" i="7"/>
  <c r="F37" i="7"/>
  <c r="F38" i="7"/>
  <c r="F40" i="7"/>
  <c r="D34" i="7"/>
  <c r="D35" i="7"/>
  <c r="D36" i="7"/>
  <c r="D37" i="7"/>
  <c r="D39" i="7"/>
  <c r="D40" i="7"/>
  <c r="H44" i="7"/>
  <c r="H45" i="7"/>
  <c r="H46" i="7"/>
  <c r="H47" i="7"/>
  <c r="H48" i="7"/>
  <c r="H49" i="7"/>
  <c r="H50" i="7"/>
  <c r="F44" i="7"/>
  <c r="F46" i="7"/>
  <c r="F47" i="7"/>
  <c r="F48" i="7"/>
  <c r="F49" i="7"/>
  <c r="F50" i="7"/>
  <c r="D44" i="7"/>
  <c r="D45" i="7"/>
  <c r="D46" i="7"/>
  <c r="D47" i="7"/>
  <c r="D48" i="7"/>
  <c r="D49" i="7"/>
  <c r="D50" i="7"/>
  <c r="J28" i="7"/>
  <c r="J29" i="7"/>
  <c r="J30" i="7"/>
  <c r="H28" i="7"/>
  <c r="H29" i="7"/>
  <c r="H30" i="7"/>
  <c r="F28" i="7"/>
  <c r="F29" i="7"/>
  <c r="F30" i="7"/>
  <c r="D28" i="7"/>
  <c r="D29" i="7"/>
  <c r="D30" i="7"/>
  <c r="J26" i="7"/>
  <c r="H26" i="7"/>
  <c r="F26" i="7"/>
  <c r="D26" i="7"/>
  <c r="H33" i="7"/>
  <c r="F33" i="7"/>
  <c r="D33" i="7"/>
  <c r="H55" i="7"/>
  <c r="H54" i="7"/>
  <c r="I38" i="15"/>
  <c r="H38" i="15" s="1"/>
  <c r="I28" i="15"/>
  <c r="H28" i="15" s="1"/>
  <c r="I40" i="12"/>
  <c r="H40" i="12" s="1"/>
  <c r="I30" i="12"/>
  <c r="H43" i="7"/>
  <c r="H30" i="12"/>
  <c r="G40" i="12"/>
  <c r="F40" i="12" s="1"/>
  <c r="G30" i="12"/>
  <c r="F30" i="12" s="1"/>
  <c r="E40" i="12"/>
  <c r="D40" i="12" s="1"/>
  <c r="E30" i="12"/>
  <c r="D30" i="12" s="1"/>
  <c r="G38" i="15"/>
  <c r="F38" i="15" s="1"/>
  <c r="E38" i="15"/>
  <c r="D38" i="15" s="1"/>
  <c r="G28" i="15"/>
  <c r="F28" i="15" s="1"/>
  <c r="E28" i="15"/>
  <c r="D28" i="15" s="1"/>
  <c r="F43" i="7"/>
  <c r="D43" i="7"/>
  <c r="I78" i="15"/>
  <c r="H78" i="15" s="1"/>
  <c r="I77" i="15"/>
  <c r="I76" i="15"/>
  <c r="H76" i="15" s="1"/>
  <c r="I75" i="15"/>
  <c r="H75" i="15" s="1"/>
  <c r="I74" i="15"/>
  <c r="H74" i="15" s="1"/>
  <c r="I67" i="15"/>
  <c r="H67" i="15" s="1"/>
  <c r="I65" i="15"/>
  <c r="H65" i="15" s="1"/>
  <c r="I63" i="15"/>
  <c r="H63" i="15" s="1"/>
  <c r="K63" i="15"/>
  <c r="K62" i="15"/>
  <c r="J62" i="15" s="1"/>
  <c r="K20" i="15"/>
  <c r="J20" i="15" s="1"/>
  <c r="K19" i="15"/>
  <c r="J19" i="15" s="1"/>
  <c r="K18" i="15"/>
  <c r="J18" i="15" s="1"/>
  <c r="I50" i="15"/>
  <c r="H50" i="15" s="1"/>
  <c r="I49" i="15"/>
  <c r="H49" i="15" s="1"/>
  <c r="I20" i="15"/>
  <c r="H20" i="15" s="1"/>
  <c r="I19" i="15"/>
  <c r="H19" i="15" s="1"/>
  <c r="I18" i="15"/>
  <c r="H18" i="15" s="1"/>
  <c r="G78" i="15"/>
  <c r="F78" i="15" s="1"/>
  <c r="G77" i="15"/>
  <c r="G76" i="15"/>
  <c r="F76" i="15" s="1"/>
  <c r="G75" i="15"/>
  <c r="F75" i="15" s="1"/>
  <c r="G67" i="15"/>
  <c r="F67" i="15" s="1"/>
  <c r="G65" i="15"/>
  <c r="F65" i="15" s="1"/>
  <c r="G50" i="15"/>
  <c r="F50" i="15" s="1"/>
  <c r="G20" i="15"/>
  <c r="F20" i="15" s="1"/>
  <c r="G19" i="15"/>
  <c r="F19" i="15" s="1"/>
  <c r="G18" i="15"/>
  <c r="F18" i="15" s="1"/>
  <c r="I96" i="15"/>
  <c r="I98" i="12" s="1"/>
  <c r="H98" i="12" s="1"/>
  <c r="I95" i="15"/>
  <c r="I97" i="12" s="1"/>
  <c r="H97" i="12" s="1"/>
  <c r="I94" i="15"/>
  <c r="I96" i="12" s="1"/>
  <c r="H96" i="12" s="1"/>
  <c r="G96" i="15"/>
  <c r="F96" i="15" s="1"/>
  <c r="G95" i="15"/>
  <c r="G97" i="12" s="1"/>
  <c r="F97" i="12" s="1"/>
  <c r="G94" i="15"/>
  <c r="E96" i="15"/>
  <c r="D96" i="15" s="1"/>
  <c r="E95" i="15"/>
  <c r="D95" i="15" s="1"/>
  <c r="E94" i="15"/>
  <c r="D94" i="15" s="1"/>
  <c r="E88" i="15"/>
  <c r="D88" i="15" s="1"/>
  <c r="E87" i="15"/>
  <c r="D87" i="15" s="1"/>
  <c r="E86" i="15"/>
  <c r="D86" i="15" s="1"/>
  <c r="E85" i="15"/>
  <c r="D85" i="15" s="1"/>
  <c r="E84" i="15"/>
  <c r="D84" i="15" s="1"/>
  <c r="E83" i="15"/>
  <c r="D83" i="15" s="1"/>
  <c r="E78" i="15"/>
  <c r="D78" i="15" s="1"/>
  <c r="E77" i="15"/>
  <c r="D77" i="15" s="1"/>
  <c r="E76" i="15"/>
  <c r="D76" i="15" s="1"/>
  <c r="E67" i="15"/>
  <c r="D67" i="15" s="1"/>
  <c r="E66" i="15"/>
  <c r="D66" i="15" s="1"/>
  <c r="E51" i="15"/>
  <c r="D51" i="15" s="1"/>
  <c r="E20" i="15"/>
  <c r="D20" i="15" s="1"/>
  <c r="E19" i="15"/>
  <c r="D19" i="15" s="1"/>
  <c r="E18" i="15"/>
  <c r="E98" i="12"/>
  <c r="D98" i="12" s="1"/>
  <c r="E97" i="12"/>
  <c r="D97" i="12" s="1"/>
  <c r="E96" i="12"/>
  <c r="D96" i="12" s="1"/>
  <c r="E90" i="12"/>
  <c r="D90" i="12" s="1"/>
  <c r="E89" i="12"/>
  <c r="D89" i="12" s="1"/>
  <c r="E88" i="12"/>
  <c r="D88" i="12" s="1"/>
  <c r="E87" i="12"/>
  <c r="D87" i="12" s="1"/>
  <c r="E86" i="12"/>
  <c r="D86" i="12" s="1"/>
  <c r="E85" i="12"/>
  <c r="D85" i="12" s="1"/>
  <c r="I80" i="12"/>
  <c r="H80" i="12" s="1"/>
  <c r="I79" i="12"/>
  <c r="H79" i="12" s="1"/>
  <c r="I78" i="12"/>
  <c r="I77" i="12"/>
  <c r="H77" i="12" s="1"/>
  <c r="I76" i="12"/>
  <c r="H76" i="12" s="1"/>
  <c r="G80" i="12"/>
  <c r="F80" i="12" s="1"/>
  <c r="G79" i="12"/>
  <c r="F79" i="12" s="1"/>
  <c r="G78" i="12"/>
  <c r="F78" i="12" s="1"/>
  <c r="G77" i="12"/>
  <c r="F77" i="12" s="1"/>
  <c r="E80" i="12"/>
  <c r="D80" i="12" s="1"/>
  <c r="E79" i="12"/>
  <c r="D79" i="12" s="1"/>
  <c r="E78" i="12"/>
  <c r="D78" i="12" s="1"/>
  <c r="K74" i="12"/>
  <c r="J74" i="12" s="1"/>
  <c r="E69" i="12"/>
  <c r="D69" i="12" s="1"/>
  <c r="E68" i="12"/>
  <c r="D68" i="12" s="1"/>
  <c r="G69" i="12"/>
  <c r="F69" i="12" s="1"/>
  <c r="G67" i="12"/>
  <c r="F67" i="12" s="1"/>
  <c r="I69" i="12"/>
  <c r="H69" i="12" s="1"/>
  <c r="I67" i="12"/>
  <c r="I65" i="12"/>
  <c r="H65" i="12" s="1"/>
  <c r="K65" i="12"/>
  <c r="J65" i="12" s="1"/>
  <c r="K64" i="12"/>
  <c r="J64" i="12" s="1"/>
  <c r="G52" i="12"/>
  <c r="F52" i="12" s="1"/>
  <c r="E53" i="12"/>
  <c r="D53" i="12" s="1"/>
  <c r="I52" i="12"/>
  <c r="H52" i="12" s="1"/>
  <c r="I51" i="12"/>
  <c r="K22" i="12"/>
  <c r="J22" i="12" s="1"/>
  <c r="K21" i="12"/>
  <c r="J21" i="12" s="1"/>
  <c r="K20" i="12"/>
  <c r="J20" i="12" s="1"/>
  <c r="I22" i="12"/>
  <c r="H22" i="12" s="1"/>
  <c r="I21" i="12"/>
  <c r="H21" i="12" s="1"/>
  <c r="I20" i="12"/>
  <c r="H20" i="12" s="1"/>
  <c r="G20" i="12"/>
  <c r="F20" i="12" s="1"/>
  <c r="E20" i="12"/>
  <c r="D20" i="12" s="1"/>
  <c r="K17" i="15"/>
  <c r="J17" i="15" s="1"/>
  <c r="I17" i="15"/>
  <c r="H17" i="15" s="1"/>
  <c r="G17" i="15"/>
  <c r="F17" i="15" s="1"/>
  <c r="K19" i="12"/>
  <c r="J19" i="12" s="1"/>
  <c r="G19" i="12"/>
  <c r="F19" i="12" s="1"/>
  <c r="I19" i="12"/>
  <c r="H19" i="12" s="1"/>
  <c r="J22" i="7"/>
  <c r="H22" i="7"/>
  <c r="A6" i="12"/>
  <c r="A6" i="15"/>
  <c r="G98" i="12"/>
  <c r="F98" i="12" s="1"/>
  <c r="D89" i="7"/>
  <c r="D90" i="7"/>
  <c r="D91" i="7"/>
  <c r="D92" i="7"/>
  <c r="D93" i="7"/>
  <c r="D88" i="7"/>
  <c r="F100" i="7"/>
  <c r="F101" i="7"/>
  <c r="F99" i="7"/>
  <c r="H100" i="7"/>
  <c r="H101" i="7"/>
  <c r="H99" i="7"/>
  <c r="D101" i="7"/>
  <c r="D100" i="7"/>
  <c r="D99" i="7"/>
  <c r="J63" i="15"/>
  <c r="H77" i="15"/>
  <c r="F77" i="15"/>
  <c r="D18" i="15"/>
  <c r="J72" i="15"/>
  <c r="H67" i="12"/>
  <c r="H51" i="12"/>
  <c r="J67" i="7"/>
  <c r="J68" i="7"/>
  <c r="D71" i="7"/>
  <c r="D56" i="7"/>
  <c r="H78" i="12"/>
  <c r="J77" i="7"/>
  <c r="H80" i="7"/>
  <c r="H81" i="7"/>
  <c r="H82" i="7"/>
  <c r="H83" i="7"/>
  <c r="H79" i="7"/>
  <c r="F83" i="7"/>
  <c r="F82" i="7"/>
  <c r="F81" i="7"/>
  <c r="F80" i="7"/>
  <c r="F55" i="7"/>
  <c r="D83" i="7"/>
  <c r="D82" i="7"/>
  <c r="D81" i="7"/>
  <c r="H68" i="7"/>
  <c r="H70" i="7"/>
  <c r="H72" i="7"/>
  <c r="F70" i="7"/>
  <c r="F72" i="7"/>
  <c r="D72" i="7"/>
  <c r="D23" i="7"/>
  <c r="D27" i="7"/>
  <c r="D25" i="7"/>
  <c r="D24" i="7"/>
  <c r="F24" i="7"/>
  <c r="F27" i="7"/>
  <c r="F25" i="7"/>
  <c r="F23" i="7"/>
  <c r="H27" i="7"/>
  <c r="J24" i="7"/>
  <c r="J25" i="7"/>
  <c r="J23" i="7"/>
  <c r="J27" i="7"/>
  <c r="F95" i="15"/>
  <c r="H94" i="15"/>
  <c r="H95" i="15" l="1"/>
  <c r="G96" i="12"/>
  <c r="F96" i="12" s="1"/>
  <c r="Q27" i="7"/>
  <c r="P30" i="7" s="1"/>
  <c r="F94" i="15"/>
  <c r="H96" i="15"/>
</calcChain>
</file>

<file path=xl/sharedStrings.xml><?xml version="1.0" encoding="utf-8"?>
<sst xmlns="http://schemas.openxmlformats.org/spreadsheetml/2006/main" count="613" uniqueCount="53">
  <si>
    <t>ДП "ЧЕРНІГІВСЬКЕ ЛІСОВЕ ГОСПОДАРСТВО"</t>
  </si>
  <si>
    <t>Ціна без ПДВ</t>
  </si>
  <si>
    <t>Ціна з ПДВ</t>
  </si>
  <si>
    <t>Гол. бухгалтер</t>
  </si>
  <si>
    <t>Нач. відділу лісосировин. ресурсів</t>
  </si>
  <si>
    <t>Гол. економіст</t>
  </si>
  <si>
    <t>Ціни на продукцію лісозаготівель</t>
  </si>
  <si>
    <t>Породи</t>
  </si>
  <si>
    <t>Класи якості</t>
  </si>
  <si>
    <t>А</t>
  </si>
  <si>
    <t>В</t>
  </si>
  <si>
    <t>С</t>
  </si>
  <si>
    <t>D</t>
  </si>
  <si>
    <t>до 10 см</t>
  </si>
  <si>
    <t>Сосна, ялина</t>
  </si>
  <si>
    <t>Одиниця виміру</t>
  </si>
  <si>
    <t>"ЗАТВЕРДЖУЮ"</t>
  </si>
  <si>
    <r>
      <t>;</t>
    </r>
    <r>
      <rPr>
        <sz val="10"/>
        <rFont val="Times New Roman"/>
        <family val="1"/>
        <charset val="204"/>
      </rPr>
      <t xml:space="preserve">14013 м .Чернігів, вул. О.Молодчого, 18  </t>
    </r>
    <r>
      <rPr>
        <sz val="10"/>
        <rFont val="Wingdings 2"/>
        <family val="1"/>
        <charset val="2"/>
      </rPr>
      <t>'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відділ збуту 067 461 62 54, ФАКС 3-36-57, директор 666-174, гол.інж. 3-27-96 (067 461 62 52)</t>
    </r>
  </si>
  <si>
    <t>20 см - 24 см</t>
  </si>
  <si>
    <t>15 см - 19 см</t>
  </si>
  <si>
    <t>10 см - 14 см</t>
  </si>
  <si>
    <t>30 см - 34 см</t>
  </si>
  <si>
    <t>35 см - 39 см</t>
  </si>
  <si>
    <t>40 см - 49 см</t>
  </si>
  <si>
    <t>Береза</t>
  </si>
  <si>
    <t>Вільха</t>
  </si>
  <si>
    <t>Дуб</t>
  </si>
  <si>
    <t>50 см - 59 см</t>
  </si>
  <si>
    <t>60 і більше</t>
  </si>
  <si>
    <t>Гол. інженер</t>
  </si>
  <si>
    <t>м³</t>
  </si>
  <si>
    <t>25 см - 29 см</t>
  </si>
  <si>
    <t xml:space="preserve">     Чернігівське обласне управління лісового та мисливського господарства</t>
  </si>
  <si>
    <t>Осика, тополя, липа</t>
  </si>
  <si>
    <t>Клен, ясен, явір, граб, акація,  в`яз</t>
  </si>
  <si>
    <r>
      <t xml:space="preserve">Деревина дров`яна </t>
    </r>
    <r>
      <rPr>
        <b/>
        <sz val="14"/>
        <rFont val="Times New Roman"/>
        <family val="1"/>
        <charset val="204"/>
      </rPr>
      <t>непромислового</t>
    </r>
    <r>
      <rPr>
        <sz val="14"/>
        <rFont val="Times New Roman"/>
        <family val="1"/>
        <charset val="204"/>
      </rPr>
      <t xml:space="preserve"> використання </t>
    </r>
  </si>
  <si>
    <t>Групи порід за теплотворною здатністю</t>
  </si>
  <si>
    <t xml:space="preserve">1 група - береза, дуб, бук, ясен, граб, клен, в`яз, модрина, акація </t>
  </si>
  <si>
    <t>2 група - сосна,вільха</t>
  </si>
  <si>
    <t>3 група - ялина, осика, липа, ялиця, тополя, верба</t>
  </si>
  <si>
    <t>Розпиляна довжиною 0,25; 0,33; 0,50; 0,75 м</t>
  </si>
  <si>
    <t>Розпиляні довжиною 0,25; 0,33; 0,50; 0,75 м та розколоті</t>
  </si>
  <si>
    <r>
      <t xml:space="preserve">1 група - </t>
    </r>
    <r>
      <rPr>
        <sz val="10"/>
        <rFont val="Arial Cyr"/>
        <charset val="204"/>
      </rPr>
      <t xml:space="preserve">береза, дуб, бук, ясен, граб, клен, в`яз, модрина, акація </t>
    </r>
  </si>
  <si>
    <r>
      <t xml:space="preserve">2 група - </t>
    </r>
    <r>
      <rPr>
        <sz val="10"/>
        <rFont val="Arial Cyr"/>
        <charset val="204"/>
      </rPr>
      <t>сосна,вільха</t>
    </r>
  </si>
  <si>
    <r>
      <t xml:space="preserve">3 група - </t>
    </r>
    <r>
      <rPr>
        <sz val="10"/>
        <rFont val="Arial Cyr"/>
        <charset val="204"/>
      </rPr>
      <t>ялина, осика, липа, ялиця, тополя, верба</t>
    </r>
  </si>
  <si>
    <r>
      <t xml:space="preserve">Групи діаметрів            - </t>
    </r>
    <r>
      <rPr>
        <sz val="12"/>
        <rFont val="Times New Roman"/>
        <family val="1"/>
        <charset val="204"/>
      </rPr>
      <t xml:space="preserve">для хвойних порід </t>
    </r>
    <r>
      <rPr>
        <i/>
        <sz val="12"/>
        <rFont val="Times New Roman"/>
        <family val="1"/>
        <charset val="204"/>
      </rPr>
      <t xml:space="preserve">    ДСТУ 1315-2-2001          </t>
    </r>
    <r>
      <rPr>
        <sz val="12"/>
        <rFont val="Times New Roman"/>
        <family val="1"/>
        <charset val="204"/>
      </rPr>
      <t xml:space="preserve"> - для листяних порід </t>
    </r>
    <r>
      <rPr>
        <i/>
        <sz val="12"/>
        <rFont val="Times New Roman"/>
        <family val="1"/>
        <charset val="204"/>
      </rPr>
      <t xml:space="preserve">  ДСТУ 1315-1-2001</t>
    </r>
  </si>
  <si>
    <t>Довжиною 1,0 - 2,0 м</t>
  </si>
  <si>
    <r>
      <t xml:space="preserve">Деревина дров`яна </t>
    </r>
    <r>
      <rPr>
        <b/>
        <sz val="14"/>
        <rFont val="Times New Roman"/>
        <family val="1"/>
        <charset val="204"/>
      </rPr>
      <t>промислового</t>
    </r>
    <r>
      <rPr>
        <sz val="14"/>
        <rFont val="Times New Roman"/>
        <family val="1"/>
        <charset val="204"/>
      </rPr>
      <t xml:space="preserve"> використання</t>
    </r>
    <r>
      <rPr>
        <sz val="12"/>
        <rFont val="Times New Roman"/>
        <family val="1"/>
        <charset val="204"/>
      </rPr>
      <t xml:space="preserve">                     (довжиною 2,0 - 4,0 м)</t>
    </r>
  </si>
  <si>
    <t xml:space="preserve"> ТВО директора ДП "Чернігівський лісгосп"</t>
  </si>
  <si>
    <t>ТВО директора ДП "Чернігівський лісгосп"</t>
  </si>
  <si>
    <t>______________Володимир ЄЛЕНИЧ</t>
  </si>
  <si>
    <t>________________Володимир ЄЛЕНИЧ</t>
  </si>
  <si>
    <t>Ціни діють з 01.09.2021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</si>
</sst>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u/>
      <sz val="12"/>
      <name val="Copperplate Gothic Bold"/>
      <family val="2"/>
    </font>
    <font>
      <sz val="12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10"/>
      <name val="Wingdings"/>
      <charset val="2"/>
    </font>
    <font>
      <sz val="10"/>
      <name val="Wingdings 2"/>
      <family val="1"/>
      <charset val="2"/>
    </font>
    <font>
      <i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Fill="1"/>
    <xf numFmtId="0" fontId="0" fillId="0" borderId="0" xfId="0" applyBorder="1"/>
    <xf numFmtId="0" fontId="2" fillId="0" borderId="0" xfId="0" applyFont="1"/>
    <xf numFmtId="2" fontId="2" fillId="0" borderId="0" xfId="0" applyNumberFormat="1" applyFont="1" applyBorder="1"/>
    <xf numFmtId="0" fontId="3" fillId="2" borderId="0" xfId="0" applyFont="1" applyFill="1"/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/>
    <xf numFmtId="0" fontId="8" fillId="0" borderId="0" xfId="0" applyFont="1" applyAlignment="1"/>
    <xf numFmtId="0" fontId="2" fillId="0" borderId="0" xfId="0" applyFont="1" applyAlignment="1"/>
    <xf numFmtId="2" fontId="8" fillId="2" borderId="16" xfId="0" applyNumberFormat="1" applyFont="1" applyFill="1" applyBorder="1" applyAlignment="1">
      <alignment horizontal="center" vertical="center"/>
    </xf>
    <xf numFmtId="2" fontId="8" fillId="2" borderId="17" xfId="0" applyNumberFormat="1" applyFont="1" applyFill="1" applyBorder="1" applyAlignment="1">
      <alignment horizontal="center" vertical="center"/>
    </xf>
    <xf numFmtId="2" fontId="8" fillId="2" borderId="19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32" xfId="0" applyNumberFormat="1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" fillId="2" borderId="0" xfId="0" applyFont="1" applyFill="1"/>
    <xf numFmtId="0" fontId="8" fillId="2" borderId="9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0" fillId="2" borderId="0" xfId="0" applyFill="1"/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2" fontId="0" fillId="0" borderId="0" xfId="0" applyNumberFormat="1"/>
    <xf numFmtId="1" fontId="8" fillId="2" borderId="16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/>
    </xf>
    <xf numFmtId="1" fontId="8" fillId="2" borderId="28" xfId="0" applyNumberFormat="1" applyFont="1" applyFill="1" applyBorder="1" applyAlignment="1">
      <alignment horizontal="center" vertical="center"/>
    </xf>
    <xf numFmtId="1" fontId="8" fillId="2" borderId="29" xfId="0" applyNumberFormat="1" applyFont="1" applyFill="1" applyBorder="1" applyAlignment="1">
      <alignment horizontal="center" vertical="center"/>
    </xf>
    <xf numFmtId="1" fontId="8" fillId="2" borderId="35" xfId="0" applyNumberFormat="1" applyFont="1" applyFill="1" applyBorder="1" applyAlignment="1">
      <alignment horizontal="center" vertical="center" wrapText="1"/>
    </xf>
    <xf numFmtId="1" fontId="8" fillId="2" borderId="36" xfId="0" applyNumberFormat="1" applyFont="1" applyFill="1" applyBorder="1" applyAlignment="1">
      <alignment horizontal="center" vertical="center" wrapText="1"/>
    </xf>
    <xf numFmtId="1" fontId="8" fillId="2" borderId="37" xfId="0" applyNumberFormat="1" applyFont="1" applyFill="1" applyBorder="1" applyAlignment="1">
      <alignment horizontal="center" vertical="center" wrapText="1"/>
    </xf>
    <xf numFmtId="1" fontId="8" fillId="2" borderId="38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3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 wrapText="1"/>
    </xf>
    <xf numFmtId="1" fontId="8" fillId="0" borderId="4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 wrapText="1"/>
    </xf>
    <xf numFmtId="1" fontId="8" fillId="0" borderId="1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 wrapText="1"/>
    </xf>
    <xf numFmtId="1" fontId="8" fillId="0" borderId="7" xfId="0" applyNumberFormat="1" applyFont="1" applyBorder="1" applyAlignment="1">
      <alignment horizontal="center" wrapText="1"/>
    </xf>
    <xf numFmtId="1" fontId="8" fillId="0" borderId="6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 wrapText="1"/>
    </xf>
    <xf numFmtId="1" fontId="8" fillId="2" borderId="21" xfId="0" applyNumberFormat="1" applyFont="1" applyFill="1" applyBorder="1" applyAlignment="1">
      <alignment horizontal="center" vertical="center" wrapText="1"/>
    </xf>
    <xf numFmtId="1" fontId="8" fillId="2" borderId="22" xfId="0" applyNumberFormat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5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2" fontId="8" fillId="2" borderId="22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 vertical="center"/>
    </xf>
    <xf numFmtId="2" fontId="8" fillId="3" borderId="19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/>
    </xf>
    <xf numFmtId="2" fontId="8" fillId="2" borderId="15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8" fillId="2" borderId="21" xfId="0" applyNumberFormat="1" applyFont="1" applyFill="1" applyBorder="1" applyAlignment="1">
      <alignment horizontal="center" vertical="center"/>
    </xf>
    <xf numFmtId="2" fontId="8" fillId="2" borderId="42" xfId="0" applyNumberFormat="1" applyFont="1" applyFill="1" applyBorder="1" applyAlignment="1">
      <alignment horizontal="center" vertical="center"/>
    </xf>
    <xf numFmtId="2" fontId="8" fillId="2" borderId="28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/>
    </xf>
    <xf numFmtId="2" fontId="8" fillId="2" borderId="21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2" fontId="8" fillId="2" borderId="20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18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2" borderId="29" xfId="0" applyNumberFormat="1" applyFont="1" applyFill="1" applyBorder="1" applyAlignment="1">
      <alignment horizontal="center" vertical="center" wrapText="1"/>
    </xf>
    <xf numFmtId="2" fontId="8" fillId="2" borderId="19" xfId="0" applyNumberFormat="1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2" fontId="8" fillId="2" borderId="30" xfId="0" applyNumberFormat="1" applyFont="1" applyFill="1" applyBorder="1" applyAlignment="1">
      <alignment horizontal="center" vertical="center"/>
    </xf>
    <xf numFmtId="2" fontId="8" fillId="2" borderId="42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41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43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/>
    </xf>
    <xf numFmtId="2" fontId="8" fillId="0" borderId="42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2" fontId="8" fillId="2" borderId="31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2" fontId="8" fillId="3" borderId="25" xfId="0" applyNumberFormat="1" applyFont="1" applyFill="1" applyBorder="1" applyAlignment="1">
      <alignment horizontal="center" vertical="center"/>
    </xf>
    <xf numFmtId="2" fontId="8" fillId="3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1" fontId="8" fillId="0" borderId="45" xfId="0" applyNumberFormat="1" applyFont="1" applyBorder="1" applyAlignment="1">
      <alignment horizontal="center" vertical="center"/>
    </xf>
    <xf numFmtId="1" fontId="8" fillId="0" borderId="46" xfId="0" applyNumberFormat="1" applyFont="1" applyBorder="1" applyAlignment="1">
      <alignment horizontal="center" vertical="center"/>
    </xf>
    <xf numFmtId="1" fontId="8" fillId="0" borderId="47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 vertical="top" wrapText="1"/>
    </xf>
    <xf numFmtId="1" fontId="8" fillId="0" borderId="7" xfId="0" applyNumberFormat="1" applyFont="1" applyBorder="1" applyAlignment="1">
      <alignment horizontal="center" vertical="top" wrapText="1"/>
    </xf>
    <xf numFmtId="2" fontId="8" fillId="2" borderId="22" xfId="0" applyNumberFormat="1" applyFont="1" applyFill="1" applyBorder="1" applyAlignment="1">
      <alignment horizontal="center" vertical="center"/>
    </xf>
    <xf numFmtId="2" fontId="8" fillId="2" borderId="27" xfId="0" applyNumberFormat="1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center" wrapText="1"/>
    </xf>
    <xf numFmtId="1" fontId="8" fillId="0" borderId="49" xfId="0" applyNumberFormat="1" applyFont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center" vertical="top" wrapText="1"/>
    </xf>
    <xf numFmtId="1" fontId="8" fillId="0" borderId="6" xfId="0" applyNumberFormat="1" applyFont="1" applyBorder="1" applyAlignment="1">
      <alignment horizontal="center" vertical="top" wrapText="1"/>
    </xf>
    <xf numFmtId="1" fontId="13" fillId="0" borderId="37" xfId="0" applyNumberFormat="1" applyFont="1" applyBorder="1" applyAlignment="1">
      <alignment horizontal="center" vertical="center"/>
    </xf>
    <xf numFmtId="1" fontId="13" fillId="0" borderId="36" xfId="0" applyNumberFormat="1" applyFont="1" applyBorder="1" applyAlignment="1">
      <alignment horizontal="center" vertical="center"/>
    </xf>
    <xf numFmtId="2" fontId="13" fillId="2" borderId="32" xfId="0" applyNumberFormat="1" applyFont="1" applyFill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1" fontId="13" fillId="0" borderId="35" xfId="0" applyNumberFormat="1" applyFont="1" applyBorder="1" applyAlignment="1">
      <alignment horizontal="center" vertical="center"/>
    </xf>
    <xf numFmtId="1" fontId="8" fillId="0" borderId="48" xfId="0" applyNumberFormat="1" applyFont="1" applyBorder="1" applyAlignment="1">
      <alignment horizontal="center" vertical="top" wrapText="1"/>
    </xf>
    <xf numFmtId="1" fontId="8" fillId="0" borderId="49" xfId="0" applyNumberFormat="1" applyFont="1" applyBorder="1" applyAlignment="1">
      <alignment horizontal="center" vertical="top" wrapText="1"/>
    </xf>
    <xf numFmtId="1" fontId="8" fillId="0" borderId="50" xfId="0" applyNumberFormat="1" applyFont="1" applyBorder="1" applyAlignment="1">
      <alignment horizontal="center" vertical="top" wrapText="1"/>
    </xf>
    <xf numFmtId="2" fontId="13" fillId="2" borderId="16" xfId="0" applyNumberFormat="1" applyFont="1" applyFill="1" applyBorder="1" applyAlignment="1">
      <alignment horizontal="center" vertical="center"/>
    </xf>
    <xf numFmtId="2" fontId="13" fillId="2" borderId="17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8" fillId="0" borderId="50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2" fontId="8" fillId="2" borderId="45" xfId="0" applyNumberFormat="1" applyFont="1" applyFill="1" applyBorder="1" applyAlignment="1">
      <alignment horizontal="center" vertical="center"/>
    </xf>
    <xf numFmtId="2" fontId="8" fillId="2" borderId="46" xfId="0" applyNumberFormat="1" applyFont="1" applyFill="1" applyBorder="1" applyAlignment="1">
      <alignment horizontal="center" vertical="center"/>
    </xf>
    <xf numFmtId="2" fontId="8" fillId="2" borderId="47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2" fontId="8" fillId="2" borderId="29" xfId="0" applyNumberFormat="1" applyFont="1" applyFill="1" applyBorder="1" applyAlignment="1">
      <alignment horizontal="center" vertical="center"/>
    </xf>
    <xf numFmtId="2" fontId="8" fillId="2" borderId="20" xfId="0" applyNumberFormat="1" applyFont="1" applyFill="1" applyBorder="1" applyAlignment="1">
      <alignment horizontal="center" vertical="center"/>
    </xf>
    <xf numFmtId="2" fontId="8" fillId="2" borderId="3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left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34" xfId="0" applyFont="1" applyFill="1" applyBorder="1" applyAlignment="1">
      <alignment horizontal="left" vertical="center"/>
    </xf>
    <xf numFmtId="1" fontId="8" fillId="0" borderId="9" xfId="0" applyNumberFormat="1" applyFont="1" applyBorder="1" applyAlignment="1">
      <alignment horizontal="center" vertical="top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51" xfId="0" applyFont="1" applyFill="1" applyBorder="1" applyAlignment="1">
      <alignment horizontal="left" vertical="center" wrapText="1"/>
    </xf>
    <xf numFmtId="0" fontId="15" fillId="2" borderId="45" xfId="0" applyFont="1" applyFill="1" applyBorder="1" applyAlignment="1">
      <alignment horizontal="center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/>
    </xf>
    <xf numFmtId="0" fontId="0" fillId="2" borderId="52" xfId="0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 wrapText="1"/>
    </xf>
    <xf numFmtId="0" fontId="0" fillId="2" borderId="53" xfId="0" applyFill="1" applyBorder="1" applyAlignment="1">
      <alignment horizontal="left" vertical="center" wrapText="1"/>
    </xf>
    <xf numFmtId="2" fontId="8" fillId="2" borderId="28" xfId="0" applyNumberFormat="1" applyFont="1" applyFill="1" applyBorder="1" applyAlignment="1">
      <alignment horizontal="center" vertical="center"/>
    </xf>
    <xf numFmtId="2" fontId="8" fillId="2" borderId="55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1" fontId="13" fillId="2" borderId="17" xfId="0" applyNumberFormat="1" applyFont="1" applyFill="1" applyBorder="1" applyAlignment="1">
      <alignment horizontal="center" vertical="center"/>
    </xf>
    <xf numFmtId="1" fontId="13" fillId="2" borderId="32" xfId="0" applyNumberFormat="1" applyFont="1" applyFill="1" applyBorder="1" applyAlignment="1">
      <alignment horizontal="center" vertical="center"/>
    </xf>
    <xf numFmtId="1" fontId="13" fillId="2" borderId="15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wrapText="1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56" xfId="0" applyNumberFormat="1" applyFont="1" applyFill="1" applyBorder="1" applyAlignment="1">
      <alignment horizontal="center" vertical="center"/>
    </xf>
    <xf numFmtId="2" fontId="8" fillId="0" borderId="57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58" xfId="0" applyNumberFormat="1" applyFont="1" applyFill="1" applyBorder="1" applyAlignment="1">
      <alignment horizontal="center" vertical="center"/>
    </xf>
    <xf numFmtId="2" fontId="8" fillId="0" borderId="55" xfId="0" applyNumberFormat="1" applyFont="1" applyFill="1" applyBorder="1" applyAlignment="1">
      <alignment horizontal="center" vertical="center"/>
    </xf>
    <xf numFmtId="1" fontId="15" fillId="0" borderId="45" xfId="0" applyNumberFormat="1" applyFont="1" applyBorder="1" applyAlignment="1">
      <alignment horizontal="center" vertical="center" wrapText="1"/>
    </xf>
    <xf numFmtId="1" fontId="15" fillId="0" borderId="46" xfId="0" applyNumberFormat="1" applyFont="1" applyBorder="1" applyAlignment="1">
      <alignment horizontal="center" vertical="center" wrapText="1"/>
    </xf>
    <xf numFmtId="1" fontId="15" fillId="0" borderId="47" xfId="0" applyNumberFormat="1" applyFont="1" applyBorder="1" applyAlignment="1">
      <alignment horizontal="center" vertical="center" wrapText="1"/>
    </xf>
    <xf numFmtId="1" fontId="0" fillId="2" borderId="24" xfId="0" applyNumberFormat="1" applyFont="1" applyFill="1" applyBorder="1" applyAlignment="1">
      <alignment horizontal="left" vertical="center"/>
    </xf>
    <xf numFmtId="1" fontId="0" fillId="2" borderId="42" xfId="0" applyNumberFormat="1" applyFont="1" applyFill="1" applyBorder="1" applyAlignment="1">
      <alignment horizontal="left" vertical="center"/>
    </xf>
    <xf numFmtId="1" fontId="0" fillId="2" borderId="18" xfId="0" applyNumberFormat="1" applyFont="1" applyFill="1" applyBorder="1" applyAlignment="1">
      <alignment horizontal="left" vertical="center"/>
    </xf>
    <xf numFmtId="1" fontId="0" fillId="2" borderId="10" xfId="0" applyNumberFormat="1" applyFont="1" applyFill="1" applyBorder="1" applyAlignment="1">
      <alignment horizontal="left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54" xfId="0" applyNumberFormat="1" applyFont="1" applyBorder="1" applyAlignment="1">
      <alignment horizontal="center" vertical="center"/>
    </xf>
    <xf numFmtId="1" fontId="0" fillId="2" borderId="28" xfId="0" applyNumberFormat="1" applyFont="1" applyFill="1" applyBorder="1" applyAlignment="1">
      <alignment horizontal="left" vertical="center"/>
    </xf>
    <xf numFmtId="1" fontId="0" fillId="2" borderId="34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8" fillId="2" borderId="48" xfId="0" applyNumberFormat="1" applyFont="1" applyFill="1" applyBorder="1" applyAlignment="1">
      <alignment horizontal="center" vertical="center" wrapText="1"/>
    </xf>
    <xf numFmtId="49" fontId="8" fillId="2" borderId="49" xfId="0" applyNumberFormat="1" applyFont="1" applyFill="1" applyBorder="1" applyAlignment="1">
      <alignment horizontal="center" vertical="center" wrapText="1"/>
    </xf>
    <xf numFmtId="49" fontId="8" fillId="2" borderId="50" xfId="0" applyNumberFormat="1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top" wrapText="1"/>
    </xf>
    <xf numFmtId="0" fontId="8" fillId="2" borderId="49" xfId="0" applyFont="1" applyFill="1" applyBorder="1" applyAlignment="1">
      <alignment horizontal="center" vertical="top" wrapText="1"/>
    </xf>
    <xf numFmtId="0" fontId="8" fillId="2" borderId="50" xfId="0" applyFont="1" applyFill="1" applyBorder="1" applyAlignment="1">
      <alignment horizontal="center" vertical="top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2" fontId="8" fillId="0" borderId="46" xfId="0" applyNumberFormat="1" applyFont="1" applyFill="1" applyBorder="1" applyAlignment="1">
      <alignment horizontal="center" vertical="center"/>
    </xf>
    <xf numFmtId="2" fontId="8" fillId="0" borderId="47" xfId="0" applyNumberFormat="1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121919</xdr:colOff>
      <xdr:row>6</xdr:row>
      <xdr:rowOff>38101</xdr:rowOff>
    </xdr:from>
    <xdr:to>
      <xdr:col>1</xdr:col>
      <xdr:colOff>869674</xdr:colOff>
      <xdr:row>7</xdr:row>
      <xdr:rowOff>447261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1919" y="1164536"/>
          <a:ext cx="1360668" cy="97237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ru-RU" sz="1100" b="1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ВЕРХНІЙ СКЛАД     </a:t>
          </a:r>
        </a:p>
        <a:p>
          <a:pPr algn="ctr" rtl="0">
            <a:defRPr sz="1000"/>
          </a:pPr>
          <a:r>
            <a:rPr lang="ru-RU" sz="1000" b="1" i="0" strike="noStrike">
              <a:solidFill>
                <a:srgbClr val="000000"/>
              </a:solidFill>
              <a:latin typeface="Arial Cyr"/>
            </a:rPr>
            <a:t>п.23             ДСТУ2090-92</a:t>
          </a:r>
        </a:p>
      </xdr:txBody>
    </xdr:sp>
    <xdr:clientData/>
  </xdr:twoCellAnchor>
  <xdr:twoCellAnchor>
    <xdr:from>
      <xdr:col>0</xdr:col>
      <xdr:colOff>297180</xdr:colOff>
      <xdr:row>0</xdr:row>
      <xdr:rowOff>38100</xdr:rowOff>
    </xdr:from>
    <xdr:to>
      <xdr:col>1</xdr:col>
      <xdr:colOff>495300</xdr:colOff>
      <xdr:row>4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97180" y="38100"/>
          <a:ext cx="8077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6</xdr:row>
      <xdr:rowOff>38100</xdr:rowOff>
    </xdr:from>
    <xdr:to>
      <xdr:col>1</xdr:col>
      <xdr:colOff>1028700</xdr:colOff>
      <xdr:row>8</xdr:row>
      <xdr:rowOff>236220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21920" y="1158240"/>
          <a:ext cx="151638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ru-RU" sz="1100" b="1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ПРОМІЖНИЙ СКЛАД       </a:t>
          </a: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 </a:t>
          </a:r>
          <a:r>
            <a:rPr lang="ru-RU" sz="1000" b="1" i="0" strike="noStrike">
              <a:solidFill>
                <a:srgbClr val="000000"/>
              </a:solidFill>
              <a:latin typeface="Calibri"/>
              <a:cs typeface="Calibri"/>
            </a:rPr>
            <a:t>п.24                                 ДСТУ2090-92</a:t>
          </a: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289560</xdr:colOff>
      <xdr:row>0</xdr:row>
      <xdr:rowOff>0</xdr:rowOff>
    </xdr:from>
    <xdr:to>
      <xdr:col>1</xdr:col>
      <xdr:colOff>487680</xdr:colOff>
      <xdr:row>4</xdr:row>
      <xdr:rowOff>76200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89560" y="0"/>
          <a:ext cx="8077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6</xdr:row>
      <xdr:rowOff>22860</xdr:rowOff>
    </xdr:from>
    <xdr:to>
      <xdr:col>1</xdr:col>
      <xdr:colOff>716280</xdr:colOff>
      <xdr:row>7</xdr:row>
      <xdr:rowOff>182880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29540" y="1143000"/>
          <a:ext cx="1196340" cy="8610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ru-RU" sz="1100" b="1" i="0" strike="noStrike">
            <a:solidFill>
              <a:srgbClr val="000000"/>
            </a:solidFill>
            <a:latin typeface="Arial Cyr"/>
          </a:endParaRPr>
        </a:p>
        <a:p>
          <a:pPr algn="ctr" rtl="0">
            <a:defRPr sz="1000"/>
          </a:pPr>
          <a:r>
            <a:rPr lang="ru-RU" sz="1100" b="1" i="0" strike="noStrike">
              <a:solidFill>
                <a:srgbClr val="000000"/>
              </a:solidFill>
              <a:latin typeface="Arial Cyr"/>
            </a:rPr>
            <a:t> НИЖНІЙ СКЛАД    </a:t>
          </a:r>
          <a:r>
            <a:rPr lang="ru-RU" sz="1000" b="1" i="0" strike="noStrike">
              <a:solidFill>
                <a:srgbClr val="000000"/>
              </a:solidFill>
              <a:latin typeface="Calibri"/>
              <a:cs typeface="Calibri"/>
            </a:rPr>
            <a:t>п. 22             </a:t>
          </a:r>
        </a:p>
        <a:p>
          <a:pPr algn="ctr" rtl="0">
            <a:defRPr sz="1000"/>
          </a:pPr>
          <a:r>
            <a:rPr lang="ru-RU" sz="1000" b="1" i="0" strike="noStrike">
              <a:solidFill>
                <a:srgbClr val="000000"/>
              </a:solidFill>
              <a:latin typeface="Calibri"/>
              <a:cs typeface="Calibri"/>
            </a:rPr>
            <a:t>        ДСТУ2090-92</a:t>
          </a: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ru-RU" sz="1100" b="0" i="0" strike="noStrike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0</xdr:col>
      <xdr:colOff>289560</xdr:colOff>
      <xdr:row>0</xdr:row>
      <xdr:rowOff>0</xdr:rowOff>
    </xdr:from>
    <xdr:to>
      <xdr:col>1</xdr:col>
      <xdr:colOff>487680</xdr:colOff>
      <xdr:row>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12000" contrast="54000"/>
          <a:grayscl/>
        </a:blip>
        <a:srcRect/>
        <a:stretch>
          <a:fillRect/>
        </a:stretch>
      </xdr:blipFill>
      <xdr:spPr bwMode="auto">
        <a:xfrm>
          <a:off x="289560" y="0"/>
          <a:ext cx="80772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view="pageBreakPreview" zoomScale="115" workbookViewId="0">
      <selection activeCell="A6" sqref="A6"/>
    </sheetView>
  </sheetViews>
  <sheetFormatPr defaultRowHeight="13.2" x14ac:dyDescent="0.25"/>
  <cols>
    <col min="2" max="2" width="24.88671875" customWidth="1"/>
    <col min="3" max="3" width="13.109375" customWidth="1"/>
    <col min="4" max="5" width="9.5546875" customWidth="1"/>
    <col min="6" max="6" width="9.33203125" customWidth="1"/>
    <col min="7" max="7" width="9.44140625" customWidth="1"/>
    <col min="8" max="8" width="10.88671875" customWidth="1"/>
    <col min="9" max="9" width="12.6640625" customWidth="1"/>
    <col min="10" max="10" width="11" customWidth="1"/>
    <col min="11" max="11" width="11.33203125" customWidth="1"/>
    <col min="12" max="12" width="0.5546875" customWidth="1"/>
    <col min="13" max="13" width="9.88671875" customWidth="1"/>
    <col min="16" max="16" width="6.44140625" customWidth="1"/>
    <col min="17" max="17" width="8.6640625" customWidth="1"/>
    <col min="18" max="20" width="9.109375" hidden="1" customWidth="1"/>
  </cols>
  <sheetData>
    <row r="1" spans="1:20" ht="15.6" x14ac:dyDescent="0.3">
      <c r="B1" s="1"/>
      <c r="C1" s="20"/>
      <c r="D1" s="20"/>
      <c r="E1" s="20"/>
      <c r="F1" s="20"/>
      <c r="G1" s="20"/>
      <c r="H1" s="20"/>
      <c r="I1" s="19" t="s">
        <v>16</v>
      </c>
      <c r="J1" s="19"/>
      <c r="K1" s="19"/>
      <c r="L1" s="18"/>
    </row>
    <row r="2" spans="1:20" ht="15.6" x14ac:dyDescent="0.3">
      <c r="B2" s="1"/>
      <c r="C2" s="20"/>
      <c r="D2" s="20"/>
      <c r="E2" s="20"/>
      <c r="F2" s="20"/>
      <c r="G2" s="20"/>
      <c r="H2" s="19" t="s">
        <v>48</v>
      </c>
      <c r="I2" s="19"/>
      <c r="J2" s="19"/>
      <c r="K2" s="19"/>
      <c r="L2" s="18"/>
      <c r="M2" s="165"/>
      <c r="N2" s="165"/>
      <c r="O2" s="165"/>
      <c r="P2" s="165"/>
      <c r="Q2" s="165"/>
      <c r="R2" s="165"/>
      <c r="S2" s="165"/>
    </row>
    <row r="3" spans="1:20" ht="15.6" x14ac:dyDescent="0.3">
      <c r="B3" s="1"/>
      <c r="C3" s="12"/>
      <c r="D3" s="12"/>
      <c r="E3" s="12"/>
      <c r="F3" s="12"/>
      <c r="G3" s="12"/>
      <c r="H3" s="12"/>
      <c r="I3" s="12"/>
      <c r="K3" s="18"/>
      <c r="L3" s="18"/>
      <c r="M3" s="165"/>
      <c r="N3" s="165"/>
      <c r="O3" s="165"/>
      <c r="P3" s="165"/>
      <c r="Q3" s="165"/>
      <c r="R3" s="165"/>
      <c r="S3" s="165"/>
      <c r="T3" s="165"/>
    </row>
    <row r="4" spans="1:20" ht="15.6" x14ac:dyDescent="0.3">
      <c r="B4" s="1"/>
      <c r="F4" s="4"/>
      <c r="G4" s="5"/>
      <c r="H4" s="168" t="s">
        <v>51</v>
      </c>
      <c r="I4" s="168"/>
      <c r="J4" s="168"/>
      <c r="K4" s="168"/>
      <c r="L4" s="168"/>
      <c r="M4" s="12"/>
      <c r="N4" s="12"/>
      <c r="O4" s="12"/>
      <c r="P4" s="12"/>
      <c r="Q4" s="12"/>
      <c r="R4" s="12"/>
      <c r="S4" s="12"/>
      <c r="T4" s="12"/>
    </row>
    <row r="5" spans="1:20" ht="10.5" customHeight="1" x14ac:dyDescent="0.3">
      <c r="B5" s="1"/>
      <c r="F5" s="4"/>
      <c r="G5" s="5"/>
      <c r="H5" s="6"/>
      <c r="I5" s="6"/>
      <c r="K5" s="18"/>
      <c r="L5" s="18"/>
      <c r="Q5" s="2"/>
      <c r="R5" s="3"/>
      <c r="S5" s="13"/>
      <c r="T5" s="13"/>
    </row>
    <row r="6" spans="1:20" ht="15.6" x14ac:dyDescent="0.3">
      <c r="A6" s="11" t="s">
        <v>52</v>
      </c>
      <c r="B6" s="1"/>
      <c r="F6" s="4"/>
      <c r="G6" s="4"/>
      <c r="H6" s="4"/>
      <c r="I6" s="4"/>
      <c r="K6" s="18"/>
      <c r="L6" s="18"/>
    </row>
    <row r="7" spans="1:20" ht="44.25" customHeight="1" x14ac:dyDescent="0.3">
      <c r="A7" s="7"/>
      <c r="B7" s="1"/>
      <c r="D7" s="4"/>
      <c r="E7" s="4"/>
    </row>
    <row r="8" spans="1:20" ht="36" customHeight="1" x14ac:dyDescent="0.3">
      <c r="A8" s="7"/>
      <c r="B8" s="1"/>
      <c r="D8" s="4"/>
      <c r="E8" s="4"/>
    </row>
    <row r="9" spans="1:20" ht="17.25" customHeight="1" x14ac:dyDescent="0.3">
      <c r="A9" s="166" t="s">
        <v>32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</row>
    <row r="10" spans="1:20" ht="25.5" customHeight="1" x14ac:dyDescent="0.35">
      <c r="A10" s="167" t="s">
        <v>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20" ht="18" customHeight="1" x14ac:dyDescent="0.3">
      <c r="A11" s="169" t="s">
        <v>6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</row>
    <row r="12" spans="1:20" ht="6" customHeight="1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20" ht="24" hidden="1" customHeight="1" x14ac:dyDescent="0.3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20" ht="19.5" customHeight="1" x14ac:dyDescent="0.25">
      <c r="A14" s="170" t="s">
        <v>17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</row>
    <row r="15" spans="1:20" ht="3.75" customHeight="1" x14ac:dyDescent="0.25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20" ht="19.5" customHeight="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7" ht="1.5" customHeight="1" thickBot="1" x14ac:dyDescent="0.3">
      <c r="A17" s="8"/>
      <c r="B17" s="8"/>
      <c r="C17" s="8"/>
      <c r="D17" s="8"/>
      <c r="E17" s="8"/>
      <c r="F17" s="8"/>
      <c r="G17" s="8"/>
    </row>
    <row r="18" spans="1:17" ht="25.5" customHeight="1" thickBot="1" x14ac:dyDescent="0.3">
      <c r="A18" s="185" t="s">
        <v>7</v>
      </c>
      <c r="B18" s="214" t="s">
        <v>45</v>
      </c>
      <c r="C18" s="180" t="s">
        <v>15</v>
      </c>
      <c r="D18" s="171" t="s">
        <v>8</v>
      </c>
      <c r="E18" s="172"/>
      <c r="F18" s="172"/>
      <c r="G18" s="172"/>
      <c r="H18" s="172"/>
      <c r="I18" s="172"/>
      <c r="J18" s="172"/>
      <c r="K18" s="173"/>
    </row>
    <row r="19" spans="1:17" ht="30" customHeight="1" thickBot="1" x14ac:dyDescent="0.3">
      <c r="A19" s="186"/>
      <c r="B19" s="215"/>
      <c r="C19" s="181"/>
      <c r="D19" s="191" t="s">
        <v>9</v>
      </c>
      <c r="E19" s="192"/>
      <c r="F19" s="191" t="s">
        <v>10</v>
      </c>
      <c r="G19" s="213"/>
      <c r="H19" s="195" t="s">
        <v>11</v>
      </c>
      <c r="I19" s="192"/>
      <c r="J19" s="211" t="s">
        <v>12</v>
      </c>
      <c r="K19" s="212"/>
    </row>
    <row r="20" spans="1:17" ht="33" customHeight="1" thickBot="1" x14ac:dyDescent="0.3">
      <c r="A20" s="187"/>
      <c r="B20" s="216"/>
      <c r="C20" s="181"/>
      <c r="D20" s="68" t="s">
        <v>1</v>
      </c>
      <c r="E20" s="69" t="s">
        <v>2</v>
      </c>
      <c r="F20" s="70" t="s">
        <v>1</v>
      </c>
      <c r="G20" s="71" t="s">
        <v>2</v>
      </c>
      <c r="H20" s="72" t="s">
        <v>1</v>
      </c>
      <c r="I20" s="73" t="s">
        <v>2</v>
      </c>
      <c r="J20" s="70" t="s">
        <v>1</v>
      </c>
      <c r="K20" s="69" t="s">
        <v>2</v>
      </c>
    </row>
    <row r="21" spans="1:17" ht="14.25" customHeight="1" x14ac:dyDescent="0.3">
      <c r="A21" s="188" t="s">
        <v>14</v>
      </c>
      <c r="B21" s="74" t="s">
        <v>13</v>
      </c>
      <c r="C21" s="74" t="s">
        <v>30</v>
      </c>
      <c r="D21" s="64"/>
      <c r="E21" s="65"/>
      <c r="F21" s="64"/>
      <c r="G21" s="65"/>
      <c r="H21" s="66"/>
      <c r="I21" s="67"/>
      <c r="J21" s="64"/>
      <c r="K21" s="65"/>
    </row>
    <row r="22" spans="1:17" ht="15" customHeight="1" x14ac:dyDescent="0.3">
      <c r="A22" s="189"/>
      <c r="B22" s="75" t="s">
        <v>20</v>
      </c>
      <c r="C22" s="76" t="s">
        <v>30</v>
      </c>
      <c r="D22" s="100"/>
      <c r="E22" s="23"/>
      <c r="F22" s="100">
        <f t="shared" ref="F22:F27" si="0">G22/1.2</f>
        <v>1855</v>
      </c>
      <c r="G22" s="101">
        <f>2058+168</f>
        <v>2226</v>
      </c>
      <c r="H22" s="100">
        <f t="shared" ref="H22:H27" si="1">I22/1.2</f>
        <v>1775</v>
      </c>
      <c r="I22" s="101">
        <f>2010+120</f>
        <v>2130</v>
      </c>
      <c r="J22" s="100">
        <f t="shared" ref="J22:J27" si="2">K22/1.2</f>
        <v>860</v>
      </c>
      <c r="K22" s="101">
        <f>960+72</f>
        <v>1032</v>
      </c>
      <c r="M22" s="63"/>
    </row>
    <row r="23" spans="1:17" ht="15" customHeight="1" x14ac:dyDescent="0.3">
      <c r="A23" s="189"/>
      <c r="B23" s="75" t="s">
        <v>19</v>
      </c>
      <c r="C23" s="76" t="s">
        <v>30</v>
      </c>
      <c r="D23" s="100">
        <f t="shared" ref="D23:D30" si="3">E23/1.2</f>
        <v>2325</v>
      </c>
      <c r="E23" s="23">
        <f>2442+348</f>
        <v>2790</v>
      </c>
      <c r="F23" s="100">
        <f t="shared" si="0"/>
        <v>2160</v>
      </c>
      <c r="G23" s="23">
        <f>2244+348</f>
        <v>2592</v>
      </c>
      <c r="H23" s="100">
        <f t="shared" si="1"/>
        <v>1860</v>
      </c>
      <c r="I23" s="101">
        <f>2112+120</f>
        <v>2232</v>
      </c>
      <c r="J23" s="100">
        <f t="shared" si="2"/>
        <v>1305</v>
      </c>
      <c r="K23" s="23">
        <f>1494+72</f>
        <v>1566</v>
      </c>
      <c r="M23" s="63"/>
    </row>
    <row r="24" spans="1:17" ht="15" customHeight="1" x14ac:dyDescent="0.3">
      <c r="A24" s="189"/>
      <c r="B24" s="75" t="s">
        <v>18</v>
      </c>
      <c r="C24" s="76" t="s">
        <v>30</v>
      </c>
      <c r="D24" s="100">
        <f t="shared" si="3"/>
        <v>2490</v>
      </c>
      <c r="E24" s="23">
        <f>2640+348</f>
        <v>2988</v>
      </c>
      <c r="F24" s="100">
        <f t="shared" si="0"/>
        <v>2255</v>
      </c>
      <c r="G24" s="23">
        <f>2358+348</f>
        <v>2706</v>
      </c>
      <c r="H24" s="100">
        <f t="shared" si="1"/>
        <v>1920</v>
      </c>
      <c r="I24" s="101">
        <f>2184+120</f>
        <v>2304</v>
      </c>
      <c r="J24" s="100">
        <f t="shared" si="2"/>
        <v>1375</v>
      </c>
      <c r="K24" s="23">
        <f>1530+120</f>
        <v>1650</v>
      </c>
      <c r="M24" s="63"/>
      <c r="N24" s="63"/>
      <c r="O24" s="63"/>
      <c r="P24">
        <v>1163</v>
      </c>
      <c r="Q24">
        <f>N24*P24</f>
        <v>0</v>
      </c>
    </row>
    <row r="25" spans="1:17" ht="13.95" customHeight="1" x14ac:dyDescent="0.3">
      <c r="A25" s="189"/>
      <c r="B25" s="75" t="s">
        <v>31</v>
      </c>
      <c r="C25" s="76" t="s">
        <v>30</v>
      </c>
      <c r="D25" s="100">
        <f t="shared" si="3"/>
        <v>2585</v>
      </c>
      <c r="E25" s="23">
        <f>2754+348</f>
        <v>3102</v>
      </c>
      <c r="F25" s="100">
        <f t="shared" si="0"/>
        <v>2535</v>
      </c>
      <c r="G25" s="23">
        <f>2694+348</f>
        <v>3042</v>
      </c>
      <c r="H25" s="100">
        <f t="shared" si="1"/>
        <v>2470</v>
      </c>
      <c r="I25" s="23">
        <f>2616+348</f>
        <v>2964</v>
      </c>
      <c r="J25" s="100">
        <f t="shared" si="2"/>
        <v>1535</v>
      </c>
      <c r="K25" s="23">
        <f>1722+120</f>
        <v>1842</v>
      </c>
      <c r="M25" s="63"/>
      <c r="N25" s="63"/>
      <c r="O25" s="63"/>
      <c r="P25">
        <v>2326</v>
      </c>
      <c r="Q25">
        <f>N25*P25</f>
        <v>0</v>
      </c>
    </row>
    <row r="26" spans="1:17" ht="13.95" customHeight="1" x14ac:dyDescent="0.3">
      <c r="A26" s="189"/>
      <c r="B26" s="75" t="s">
        <v>21</v>
      </c>
      <c r="C26" s="76" t="s">
        <v>30</v>
      </c>
      <c r="D26" s="100">
        <f t="shared" si="3"/>
        <v>2655</v>
      </c>
      <c r="E26" s="23">
        <f>2838+348</f>
        <v>3186</v>
      </c>
      <c r="F26" s="100">
        <f t="shared" si="0"/>
        <v>2580</v>
      </c>
      <c r="G26" s="23">
        <f>2748+348</f>
        <v>3096</v>
      </c>
      <c r="H26" s="100">
        <f t="shared" si="1"/>
        <v>2510</v>
      </c>
      <c r="I26" s="23">
        <f>2664+348</f>
        <v>3012</v>
      </c>
      <c r="J26" s="100">
        <f t="shared" si="2"/>
        <v>1600</v>
      </c>
      <c r="K26" s="23">
        <f>1800+120</f>
        <v>1920</v>
      </c>
      <c r="M26" s="63"/>
      <c r="N26" s="63"/>
      <c r="O26" s="63"/>
      <c r="P26">
        <v>4264</v>
      </c>
      <c r="Q26">
        <f>N26*P26</f>
        <v>0</v>
      </c>
    </row>
    <row r="27" spans="1:17" ht="14.4" customHeight="1" x14ac:dyDescent="0.3">
      <c r="A27" s="189"/>
      <c r="B27" s="75" t="s">
        <v>22</v>
      </c>
      <c r="C27" s="76" t="s">
        <v>30</v>
      </c>
      <c r="D27" s="100">
        <f t="shared" si="3"/>
        <v>2745</v>
      </c>
      <c r="E27" s="23">
        <f>2946+348</f>
        <v>3294</v>
      </c>
      <c r="F27" s="100">
        <f t="shared" si="0"/>
        <v>2685</v>
      </c>
      <c r="G27" s="23">
        <f>2874+348</f>
        <v>3222</v>
      </c>
      <c r="H27" s="100">
        <f t="shared" si="1"/>
        <v>2575</v>
      </c>
      <c r="I27" s="23">
        <f>2742+348</f>
        <v>3090</v>
      </c>
      <c r="J27" s="100">
        <f t="shared" si="2"/>
        <v>1610</v>
      </c>
      <c r="K27" s="23">
        <f>1812+120</f>
        <v>1932</v>
      </c>
      <c r="M27" s="63"/>
      <c r="P27">
        <f>P24+P25+P26</f>
        <v>7753</v>
      </c>
      <c r="Q27">
        <f>Q24+Q25+Q26</f>
        <v>0</v>
      </c>
    </row>
    <row r="28" spans="1:17" ht="15.6" x14ac:dyDescent="0.3">
      <c r="A28" s="189"/>
      <c r="B28" s="75" t="s">
        <v>23</v>
      </c>
      <c r="C28" s="76" t="s">
        <v>30</v>
      </c>
      <c r="D28" s="100">
        <f t="shared" si="3"/>
        <v>2820</v>
      </c>
      <c r="E28" s="23">
        <f>3036+348</f>
        <v>3384</v>
      </c>
      <c r="F28" s="118">
        <f>G28/1.2</f>
        <v>2690</v>
      </c>
      <c r="G28" s="119">
        <f>2880+348</f>
        <v>3228</v>
      </c>
      <c r="H28" s="100">
        <f>I28/1.2</f>
        <v>2635</v>
      </c>
      <c r="I28" s="23">
        <f>2814+348</f>
        <v>3162</v>
      </c>
      <c r="J28" s="100">
        <f>K28/1.2</f>
        <v>1620</v>
      </c>
      <c r="K28" s="23">
        <f>1824+120</f>
        <v>1944</v>
      </c>
      <c r="M28" s="63"/>
    </row>
    <row r="29" spans="1:17" ht="15.6" x14ac:dyDescent="0.3">
      <c r="A29" s="189"/>
      <c r="B29" s="75" t="s">
        <v>27</v>
      </c>
      <c r="C29" s="76" t="s">
        <v>30</v>
      </c>
      <c r="D29" s="100">
        <f t="shared" si="3"/>
        <v>2825</v>
      </c>
      <c r="E29" s="23">
        <f>3042+348</f>
        <v>3390</v>
      </c>
      <c r="F29" s="100">
        <f>G29/1.2</f>
        <v>2700</v>
      </c>
      <c r="G29" s="23">
        <f>2892+348</f>
        <v>3240</v>
      </c>
      <c r="H29" s="100">
        <f>I29/1.2</f>
        <v>2650</v>
      </c>
      <c r="I29" s="23">
        <f>2832+348</f>
        <v>3180</v>
      </c>
      <c r="J29" s="100">
        <f>K29/1.2</f>
        <v>1630</v>
      </c>
      <c r="K29" s="23">
        <f>1836+120</f>
        <v>1956</v>
      </c>
      <c r="M29" s="63"/>
    </row>
    <row r="30" spans="1:17" ht="16.2" thickBot="1" x14ac:dyDescent="0.35">
      <c r="A30" s="217"/>
      <c r="B30" s="77" t="s">
        <v>28</v>
      </c>
      <c r="C30" s="78" t="s">
        <v>30</v>
      </c>
      <c r="D30" s="102">
        <f t="shared" si="3"/>
        <v>2825</v>
      </c>
      <c r="E30" s="103">
        <f>3042+348</f>
        <v>3390</v>
      </c>
      <c r="F30" s="102">
        <f>G30/1.2</f>
        <v>2700</v>
      </c>
      <c r="G30" s="23">
        <f>2892+348</f>
        <v>3240</v>
      </c>
      <c r="H30" s="102">
        <f>I30/1.2</f>
        <v>2650</v>
      </c>
      <c r="I30" s="103">
        <f>2832+348</f>
        <v>3180</v>
      </c>
      <c r="J30" s="102">
        <f>K30/1.2</f>
        <v>1630</v>
      </c>
      <c r="K30" s="103">
        <f>1836+120</f>
        <v>1956</v>
      </c>
      <c r="M30" s="63"/>
      <c r="P30">
        <f>Q27/P27</f>
        <v>0</v>
      </c>
    </row>
    <row r="31" spans="1:17" ht="15.6" x14ac:dyDescent="0.3">
      <c r="A31" s="188" t="s">
        <v>24</v>
      </c>
      <c r="B31" s="79" t="s">
        <v>13</v>
      </c>
      <c r="C31" s="74" t="s">
        <v>30</v>
      </c>
      <c r="D31" s="21"/>
      <c r="E31" s="22"/>
      <c r="F31" s="21"/>
      <c r="G31" s="22"/>
      <c r="H31" s="21"/>
      <c r="I31" s="104"/>
      <c r="J31" s="21"/>
      <c r="K31" s="22"/>
    </row>
    <row r="32" spans="1:17" ht="15.6" x14ac:dyDescent="0.3">
      <c r="A32" s="189"/>
      <c r="B32" s="80" t="s">
        <v>20</v>
      </c>
      <c r="C32" s="76" t="s">
        <v>30</v>
      </c>
      <c r="D32" s="100"/>
      <c r="E32" s="23"/>
      <c r="F32" s="100"/>
      <c r="G32" s="23"/>
      <c r="H32" s="100"/>
      <c r="I32" s="105"/>
      <c r="J32" s="100"/>
      <c r="K32" s="23"/>
    </row>
    <row r="33" spans="1:11" ht="15.6" x14ac:dyDescent="0.3">
      <c r="A33" s="189"/>
      <c r="B33" s="80" t="s">
        <v>19</v>
      </c>
      <c r="C33" s="76" t="s">
        <v>30</v>
      </c>
      <c r="D33" s="106">
        <f>E33/1.2</f>
        <v>1820</v>
      </c>
      <c r="E33" s="23">
        <v>2184</v>
      </c>
      <c r="F33" s="100">
        <f>G33/1.2</f>
        <v>1390</v>
      </c>
      <c r="G33" s="23">
        <v>1668</v>
      </c>
      <c r="H33" s="100">
        <f>I33/1.2</f>
        <v>1050</v>
      </c>
      <c r="I33" s="105">
        <v>1260</v>
      </c>
      <c r="J33" s="100"/>
      <c r="K33" s="23"/>
    </row>
    <row r="34" spans="1:11" ht="15.6" x14ac:dyDescent="0.3">
      <c r="A34" s="189"/>
      <c r="B34" s="80" t="s">
        <v>18</v>
      </c>
      <c r="C34" s="76" t="s">
        <v>30</v>
      </c>
      <c r="D34" s="106">
        <f t="shared" ref="D34:D40" si="4">E34/1.2</f>
        <v>1820</v>
      </c>
      <c r="E34" s="23">
        <v>2184</v>
      </c>
      <c r="F34" s="100">
        <f t="shared" ref="F34:F40" si="5">G34/1.2</f>
        <v>1390</v>
      </c>
      <c r="G34" s="23">
        <v>1668</v>
      </c>
      <c r="H34" s="100">
        <f t="shared" ref="H34:H40" si="6">I34/1.2</f>
        <v>1050</v>
      </c>
      <c r="I34" s="105">
        <v>1260</v>
      </c>
      <c r="J34" s="100"/>
      <c r="K34" s="23"/>
    </row>
    <row r="35" spans="1:11" ht="15.6" x14ac:dyDescent="0.3">
      <c r="A35" s="189"/>
      <c r="B35" s="80" t="s">
        <v>31</v>
      </c>
      <c r="C35" s="76" t="s">
        <v>30</v>
      </c>
      <c r="D35" s="106">
        <f t="shared" si="4"/>
        <v>1900</v>
      </c>
      <c r="E35" s="23">
        <v>2280</v>
      </c>
      <c r="F35" s="100">
        <f t="shared" si="5"/>
        <v>1470</v>
      </c>
      <c r="G35" s="23">
        <v>1764</v>
      </c>
      <c r="H35" s="100">
        <f t="shared" si="6"/>
        <v>1100</v>
      </c>
      <c r="I35" s="105">
        <v>1320</v>
      </c>
      <c r="J35" s="100"/>
      <c r="K35" s="23"/>
    </row>
    <row r="36" spans="1:11" ht="15.6" x14ac:dyDescent="0.3">
      <c r="A36" s="189"/>
      <c r="B36" s="80" t="s">
        <v>21</v>
      </c>
      <c r="C36" s="76" t="s">
        <v>30</v>
      </c>
      <c r="D36" s="106">
        <f t="shared" si="4"/>
        <v>1900</v>
      </c>
      <c r="E36" s="23">
        <v>2280</v>
      </c>
      <c r="F36" s="100">
        <f t="shared" si="5"/>
        <v>1470</v>
      </c>
      <c r="G36" s="23">
        <v>1764</v>
      </c>
      <c r="H36" s="100">
        <f t="shared" si="6"/>
        <v>1100</v>
      </c>
      <c r="I36" s="105">
        <v>1320</v>
      </c>
      <c r="J36" s="100"/>
      <c r="K36" s="23"/>
    </row>
    <row r="37" spans="1:11" ht="15.6" x14ac:dyDescent="0.3">
      <c r="A37" s="189"/>
      <c r="B37" s="80" t="s">
        <v>22</v>
      </c>
      <c r="C37" s="76" t="s">
        <v>30</v>
      </c>
      <c r="D37" s="106">
        <f t="shared" si="4"/>
        <v>1920</v>
      </c>
      <c r="E37" s="23">
        <v>2304</v>
      </c>
      <c r="F37" s="118">
        <f t="shared" si="5"/>
        <v>1490</v>
      </c>
      <c r="G37" s="119">
        <v>1788</v>
      </c>
      <c r="H37" s="100">
        <f t="shared" si="6"/>
        <v>1120</v>
      </c>
      <c r="I37" s="105">
        <v>1344</v>
      </c>
      <c r="J37" s="100"/>
      <c r="K37" s="23"/>
    </row>
    <row r="38" spans="1:11" ht="15.6" x14ac:dyDescent="0.3">
      <c r="A38" s="189"/>
      <c r="B38" s="80" t="s">
        <v>23</v>
      </c>
      <c r="C38" s="76" t="s">
        <v>30</v>
      </c>
      <c r="D38" s="106">
        <f t="shared" si="4"/>
        <v>1920</v>
      </c>
      <c r="E38" s="23">
        <v>2304</v>
      </c>
      <c r="F38" s="100">
        <f t="shared" si="5"/>
        <v>1490</v>
      </c>
      <c r="G38" s="23">
        <v>1788</v>
      </c>
      <c r="H38" s="100">
        <f t="shared" si="6"/>
        <v>1120</v>
      </c>
      <c r="I38" s="105">
        <v>1344</v>
      </c>
      <c r="J38" s="100"/>
      <c r="K38" s="23"/>
    </row>
    <row r="39" spans="1:11" ht="15.6" x14ac:dyDescent="0.3">
      <c r="A39" s="189"/>
      <c r="B39" s="80" t="s">
        <v>27</v>
      </c>
      <c r="C39" s="76" t="s">
        <v>30</v>
      </c>
      <c r="D39" s="106">
        <f t="shared" si="4"/>
        <v>1960</v>
      </c>
      <c r="E39" s="23">
        <v>2352</v>
      </c>
      <c r="F39" s="100">
        <f t="shared" si="5"/>
        <v>1510</v>
      </c>
      <c r="G39" s="23">
        <v>1812</v>
      </c>
      <c r="H39" s="100">
        <f t="shared" si="6"/>
        <v>1140</v>
      </c>
      <c r="I39" s="105">
        <v>1368</v>
      </c>
      <c r="J39" s="100"/>
      <c r="K39" s="23"/>
    </row>
    <row r="40" spans="1:11" ht="16.2" thickBot="1" x14ac:dyDescent="0.35">
      <c r="A40" s="190"/>
      <c r="B40" s="81" t="s">
        <v>28</v>
      </c>
      <c r="C40" s="82" t="s">
        <v>30</v>
      </c>
      <c r="D40" s="102">
        <f t="shared" si="4"/>
        <v>1960</v>
      </c>
      <c r="E40" s="103">
        <v>2352</v>
      </c>
      <c r="F40" s="102">
        <f t="shared" si="5"/>
        <v>1510</v>
      </c>
      <c r="G40" s="103">
        <v>1812</v>
      </c>
      <c r="H40" s="102">
        <f t="shared" si="6"/>
        <v>1140</v>
      </c>
      <c r="I40" s="107">
        <v>1368</v>
      </c>
      <c r="J40" s="102"/>
      <c r="K40" s="103"/>
    </row>
    <row r="41" spans="1:11" ht="15.6" x14ac:dyDescent="0.3">
      <c r="A41" s="196" t="s">
        <v>25</v>
      </c>
      <c r="B41" s="83" t="s">
        <v>13</v>
      </c>
      <c r="C41" s="74" t="s">
        <v>30</v>
      </c>
      <c r="D41" s="108"/>
      <c r="E41" s="109"/>
      <c r="F41" s="108"/>
      <c r="G41" s="109"/>
      <c r="H41" s="108"/>
      <c r="I41" s="29"/>
      <c r="J41" s="21"/>
      <c r="K41" s="22"/>
    </row>
    <row r="42" spans="1:11" ht="15.6" x14ac:dyDescent="0.3">
      <c r="A42" s="197"/>
      <c r="B42" s="75" t="s">
        <v>20</v>
      </c>
      <c r="C42" s="76" t="s">
        <v>30</v>
      </c>
      <c r="D42" s="100"/>
      <c r="E42" s="23"/>
      <c r="F42" s="100"/>
      <c r="G42" s="23"/>
      <c r="H42" s="100"/>
      <c r="I42" s="105"/>
      <c r="J42" s="100"/>
      <c r="K42" s="23"/>
    </row>
    <row r="43" spans="1:11" ht="15.6" x14ac:dyDescent="0.3">
      <c r="A43" s="197"/>
      <c r="B43" s="75" t="s">
        <v>19</v>
      </c>
      <c r="C43" s="76" t="s">
        <v>30</v>
      </c>
      <c r="D43" s="100">
        <f>E43/1.2</f>
        <v>1490</v>
      </c>
      <c r="E43" s="23">
        <v>1788</v>
      </c>
      <c r="F43" s="100">
        <f>G43/1.2</f>
        <v>1130</v>
      </c>
      <c r="G43" s="23">
        <v>1356</v>
      </c>
      <c r="H43" s="100">
        <f>I43/1.2</f>
        <v>780</v>
      </c>
      <c r="I43" s="105">
        <v>936</v>
      </c>
      <c r="J43" s="100"/>
      <c r="K43" s="23"/>
    </row>
    <row r="44" spans="1:11" ht="15.6" x14ac:dyDescent="0.3">
      <c r="A44" s="197"/>
      <c r="B44" s="75" t="s">
        <v>18</v>
      </c>
      <c r="C44" s="76" t="s">
        <v>30</v>
      </c>
      <c r="D44" s="100">
        <f t="shared" ref="D44:D50" si="7">E44/1.2</f>
        <v>1490</v>
      </c>
      <c r="E44" s="23">
        <v>1788</v>
      </c>
      <c r="F44" s="100">
        <f t="shared" ref="F44:F50" si="8">G44/1.2</f>
        <v>1130</v>
      </c>
      <c r="G44" s="23">
        <v>1356</v>
      </c>
      <c r="H44" s="100">
        <f t="shared" ref="H44:H50" si="9">I44/1.2</f>
        <v>780</v>
      </c>
      <c r="I44" s="105">
        <v>936</v>
      </c>
      <c r="J44" s="100"/>
      <c r="K44" s="23"/>
    </row>
    <row r="45" spans="1:11" ht="15.6" x14ac:dyDescent="0.3">
      <c r="A45" s="197"/>
      <c r="B45" s="75" t="s">
        <v>31</v>
      </c>
      <c r="C45" s="76" t="s">
        <v>30</v>
      </c>
      <c r="D45" s="100">
        <f t="shared" si="7"/>
        <v>1630</v>
      </c>
      <c r="E45" s="23">
        <v>1956</v>
      </c>
      <c r="F45" s="100">
        <f t="shared" si="8"/>
        <v>1200</v>
      </c>
      <c r="G45" s="23">
        <v>1440</v>
      </c>
      <c r="H45" s="100">
        <f t="shared" si="9"/>
        <v>830</v>
      </c>
      <c r="I45" s="105">
        <v>996</v>
      </c>
      <c r="J45" s="100"/>
      <c r="K45" s="23"/>
    </row>
    <row r="46" spans="1:11" ht="15.6" x14ac:dyDescent="0.3">
      <c r="A46" s="197"/>
      <c r="B46" s="75" t="s">
        <v>21</v>
      </c>
      <c r="C46" s="76" t="s">
        <v>30</v>
      </c>
      <c r="D46" s="100">
        <f t="shared" si="7"/>
        <v>1630</v>
      </c>
      <c r="E46" s="23">
        <v>1956</v>
      </c>
      <c r="F46" s="100">
        <f t="shared" si="8"/>
        <v>1200</v>
      </c>
      <c r="G46" s="23">
        <v>1440</v>
      </c>
      <c r="H46" s="100">
        <f t="shared" si="9"/>
        <v>830</v>
      </c>
      <c r="I46" s="105">
        <v>996</v>
      </c>
      <c r="J46" s="100"/>
      <c r="K46" s="23"/>
    </row>
    <row r="47" spans="1:11" ht="15.6" x14ac:dyDescent="0.3">
      <c r="A47" s="197"/>
      <c r="B47" s="75" t="s">
        <v>22</v>
      </c>
      <c r="C47" s="76" t="s">
        <v>30</v>
      </c>
      <c r="D47" s="100">
        <f t="shared" si="7"/>
        <v>1650</v>
      </c>
      <c r="E47" s="23">
        <v>1980</v>
      </c>
      <c r="F47" s="118">
        <f t="shared" si="8"/>
        <v>1220</v>
      </c>
      <c r="G47" s="119">
        <v>1464</v>
      </c>
      <c r="H47" s="100">
        <f t="shared" si="9"/>
        <v>850</v>
      </c>
      <c r="I47" s="105">
        <v>1020</v>
      </c>
      <c r="J47" s="100"/>
      <c r="K47" s="23"/>
    </row>
    <row r="48" spans="1:11" ht="15.6" x14ac:dyDescent="0.3">
      <c r="A48" s="197"/>
      <c r="B48" s="75" t="s">
        <v>23</v>
      </c>
      <c r="C48" s="76" t="s">
        <v>30</v>
      </c>
      <c r="D48" s="100">
        <f t="shared" si="7"/>
        <v>1650</v>
      </c>
      <c r="E48" s="23">
        <v>1980</v>
      </c>
      <c r="F48" s="100">
        <f t="shared" si="8"/>
        <v>1220</v>
      </c>
      <c r="G48" s="23">
        <v>1464</v>
      </c>
      <c r="H48" s="100">
        <f t="shared" si="9"/>
        <v>850</v>
      </c>
      <c r="I48" s="105">
        <v>1020</v>
      </c>
      <c r="J48" s="100"/>
      <c r="K48" s="23"/>
    </row>
    <row r="49" spans="1:11" ht="15.6" x14ac:dyDescent="0.3">
      <c r="A49" s="197"/>
      <c r="B49" s="75" t="s">
        <v>27</v>
      </c>
      <c r="C49" s="76" t="s">
        <v>30</v>
      </c>
      <c r="D49" s="100">
        <f t="shared" si="7"/>
        <v>1670</v>
      </c>
      <c r="E49" s="23">
        <v>2004</v>
      </c>
      <c r="F49" s="100">
        <f t="shared" si="8"/>
        <v>1240</v>
      </c>
      <c r="G49" s="23">
        <v>1488</v>
      </c>
      <c r="H49" s="100">
        <f t="shared" si="9"/>
        <v>870</v>
      </c>
      <c r="I49" s="105">
        <v>1044</v>
      </c>
      <c r="J49" s="100"/>
      <c r="K49" s="23"/>
    </row>
    <row r="50" spans="1:11" ht="16.2" thickBot="1" x14ac:dyDescent="0.35">
      <c r="A50" s="198"/>
      <c r="B50" s="84" t="s">
        <v>28</v>
      </c>
      <c r="C50" s="82" t="s">
        <v>30</v>
      </c>
      <c r="D50" s="102">
        <f t="shared" si="7"/>
        <v>1670</v>
      </c>
      <c r="E50" s="103">
        <v>2004</v>
      </c>
      <c r="F50" s="102">
        <f t="shared" si="8"/>
        <v>1240</v>
      </c>
      <c r="G50" s="103">
        <v>1488</v>
      </c>
      <c r="H50" s="102">
        <f t="shared" si="9"/>
        <v>870</v>
      </c>
      <c r="I50" s="107">
        <v>1044</v>
      </c>
      <c r="J50" s="102"/>
      <c r="K50" s="103"/>
    </row>
    <row r="51" spans="1:11" ht="15.6" x14ac:dyDescent="0.3">
      <c r="A51" s="174" t="s">
        <v>33</v>
      </c>
      <c r="B51" s="83" t="s">
        <v>13</v>
      </c>
      <c r="C51" s="74" t="s">
        <v>30</v>
      </c>
      <c r="D51" s="108"/>
      <c r="E51" s="109"/>
      <c r="F51" s="108"/>
      <c r="G51" s="109"/>
      <c r="H51" s="108"/>
      <c r="I51" s="109"/>
      <c r="J51" s="108"/>
      <c r="K51" s="109"/>
    </row>
    <row r="52" spans="1:11" ht="15.6" x14ac:dyDescent="0.3">
      <c r="A52" s="175"/>
      <c r="B52" s="75" t="s">
        <v>20</v>
      </c>
      <c r="C52" s="76" t="s">
        <v>30</v>
      </c>
      <c r="D52" s="100"/>
      <c r="E52" s="23"/>
      <c r="F52" s="100"/>
      <c r="G52" s="23"/>
      <c r="H52" s="100"/>
      <c r="I52" s="23"/>
      <c r="J52" s="100"/>
      <c r="K52" s="23"/>
    </row>
    <row r="53" spans="1:11" ht="15.6" x14ac:dyDescent="0.3">
      <c r="A53" s="175"/>
      <c r="B53" s="75" t="s">
        <v>19</v>
      </c>
      <c r="C53" s="76" t="s">
        <v>30</v>
      </c>
      <c r="D53" s="100"/>
      <c r="E53" s="23"/>
      <c r="F53" s="100"/>
      <c r="G53" s="23"/>
      <c r="H53" s="100"/>
      <c r="I53" s="23"/>
      <c r="J53" s="100"/>
      <c r="K53" s="23"/>
    </row>
    <row r="54" spans="1:11" ht="15.6" x14ac:dyDescent="0.3">
      <c r="A54" s="175"/>
      <c r="B54" s="75" t="s">
        <v>18</v>
      </c>
      <c r="C54" s="76" t="s">
        <v>30</v>
      </c>
      <c r="D54" s="100"/>
      <c r="E54" s="23"/>
      <c r="F54" s="100"/>
      <c r="G54" s="23"/>
      <c r="H54" s="100">
        <f>I54/1.2</f>
        <v>725</v>
      </c>
      <c r="I54" s="23">
        <v>870</v>
      </c>
      <c r="J54" s="100"/>
      <c r="K54" s="23"/>
    </row>
    <row r="55" spans="1:11" ht="15.6" x14ac:dyDescent="0.3">
      <c r="A55" s="175"/>
      <c r="B55" s="75" t="s">
        <v>31</v>
      </c>
      <c r="C55" s="76" t="s">
        <v>30</v>
      </c>
      <c r="D55" s="110"/>
      <c r="E55" s="23"/>
      <c r="F55" s="182">
        <f>G55/1.2</f>
        <v>1170</v>
      </c>
      <c r="G55" s="177">
        <v>1404</v>
      </c>
      <c r="H55" s="182">
        <f>I55/1.2</f>
        <v>750</v>
      </c>
      <c r="I55" s="177">
        <v>900</v>
      </c>
      <c r="J55" s="182"/>
      <c r="K55" s="177"/>
    </row>
    <row r="56" spans="1:11" ht="15.6" x14ac:dyDescent="0.3">
      <c r="A56" s="175"/>
      <c r="B56" s="75" t="s">
        <v>21</v>
      </c>
      <c r="C56" s="76" t="s">
        <v>30</v>
      </c>
      <c r="D56" s="182">
        <f>E56/1.2</f>
        <v>1500</v>
      </c>
      <c r="E56" s="177">
        <v>1800</v>
      </c>
      <c r="F56" s="183"/>
      <c r="G56" s="178"/>
      <c r="H56" s="183"/>
      <c r="I56" s="178"/>
      <c r="J56" s="183"/>
      <c r="K56" s="178"/>
    </row>
    <row r="57" spans="1:11" ht="15.6" x14ac:dyDescent="0.3">
      <c r="A57" s="175"/>
      <c r="B57" s="75" t="s">
        <v>22</v>
      </c>
      <c r="C57" s="76" t="s">
        <v>30</v>
      </c>
      <c r="D57" s="183"/>
      <c r="E57" s="178"/>
      <c r="F57" s="183"/>
      <c r="G57" s="178"/>
      <c r="H57" s="183"/>
      <c r="I57" s="178"/>
      <c r="J57" s="183"/>
      <c r="K57" s="178"/>
    </row>
    <row r="58" spans="1:11" ht="15.6" x14ac:dyDescent="0.3">
      <c r="A58" s="175"/>
      <c r="B58" s="75" t="s">
        <v>23</v>
      </c>
      <c r="C58" s="76" t="s">
        <v>30</v>
      </c>
      <c r="D58" s="183"/>
      <c r="E58" s="178"/>
      <c r="F58" s="183"/>
      <c r="G58" s="178"/>
      <c r="H58" s="183"/>
      <c r="I58" s="178"/>
      <c r="J58" s="183"/>
      <c r="K58" s="178"/>
    </row>
    <row r="59" spans="1:11" ht="15.6" x14ac:dyDescent="0.3">
      <c r="A59" s="175"/>
      <c r="B59" s="75" t="s">
        <v>27</v>
      </c>
      <c r="C59" s="76" t="s">
        <v>30</v>
      </c>
      <c r="D59" s="183"/>
      <c r="E59" s="178"/>
      <c r="F59" s="183"/>
      <c r="G59" s="178"/>
      <c r="H59" s="183"/>
      <c r="I59" s="178"/>
      <c r="J59" s="183"/>
      <c r="K59" s="178"/>
    </row>
    <row r="60" spans="1:11" ht="16.2" thickBot="1" x14ac:dyDescent="0.35">
      <c r="A60" s="176"/>
      <c r="B60" s="84" t="s">
        <v>28</v>
      </c>
      <c r="C60" s="82" t="s">
        <v>30</v>
      </c>
      <c r="D60" s="184"/>
      <c r="E60" s="179"/>
      <c r="F60" s="184"/>
      <c r="G60" s="179"/>
      <c r="H60" s="184"/>
      <c r="I60" s="179"/>
      <c r="J60" s="184"/>
      <c r="K60" s="179"/>
    </row>
    <row r="61" spans="1:11" ht="36" customHeight="1" thickBot="1" x14ac:dyDescent="0.3">
      <c r="A61" s="205" t="s">
        <v>7</v>
      </c>
      <c r="B61" s="201" t="s">
        <v>45</v>
      </c>
      <c r="C61" s="180" t="s">
        <v>15</v>
      </c>
      <c r="D61" s="208" t="s">
        <v>8</v>
      </c>
      <c r="E61" s="209"/>
      <c r="F61" s="209"/>
      <c r="G61" s="209"/>
      <c r="H61" s="209"/>
      <c r="I61" s="209"/>
      <c r="J61" s="209"/>
      <c r="K61" s="210"/>
    </row>
    <row r="62" spans="1:11" ht="72" customHeight="1" x14ac:dyDescent="0.25">
      <c r="A62" s="206"/>
      <c r="B62" s="202"/>
      <c r="C62" s="181"/>
      <c r="D62" s="199" t="s">
        <v>9</v>
      </c>
      <c r="E62" s="200"/>
      <c r="F62" s="193" t="s">
        <v>10</v>
      </c>
      <c r="G62" s="194"/>
      <c r="H62" s="199" t="s">
        <v>11</v>
      </c>
      <c r="I62" s="200"/>
      <c r="J62" s="193" t="s">
        <v>12</v>
      </c>
      <c r="K62" s="200"/>
    </row>
    <row r="63" spans="1:11" ht="31.8" thickBot="1" x14ac:dyDescent="0.3">
      <c r="A63" s="207"/>
      <c r="B63" s="203"/>
      <c r="C63" s="204"/>
      <c r="D63" s="111" t="s">
        <v>1</v>
      </c>
      <c r="E63" s="112" t="s">
        <v>2</v>
      </c>
      <c r="F63" s="113" t="s">
        <v>1</v>
      </c>
      <c r="G63" s="114" t="s">
        <v>2</v>
      </c>
      <c r="H63" s="111" t="s">
        <v>1</v>
      </c>
      <c r="I63" s="112" t="s">
        <v>2</v>
      </c>
      <c r="J63" s="113" t="s">
        <v>1</v>
      </c>
      <c r="K63" s="112" t="s">
        <v>2</v>
      </c>
    </row>
    <row r="64" spans="1:11" ht="15.6" x14ac:dyDescent="0.3">
      <c r="A64" s="174" t="s">
        <v>34</v>
      </c>
      <c r="B64" s="89" t="s">
        <v>13</v>
      </c>
      <c r="C64" s="90" t="s">
        <v>30</v>
      </c>
      <c r="D64" s="21"/>
      <c r="E64" s="22"/>
      <c r="F64" s="21"/>
      <c r="G64" s="22"/>
      <c r="H64" s="28"/>
      <c r="I64" s="22"/>
      <c r="J64" s="21"/>
      <c r="K64" s="22"/>
    </row>
    <row r="65" spans="1:11" ht="15.6" x14ac:dyDescent="0.3">
      <c r="A65" s="175"/>
      <c r="B65" s="80" t="s">
        <v>20</v>
      </c>
      <c r="C65" s="90" t="s">
        <v>30</v>
      </c>
      <c r="D65" s="100"/>
      <c r="E65" s="23"/>
      <c r="F65" s="100"/>
      <c r="G65" s="23"/>
      <c r="H65" s="115"/>
      <c r="I65" s="23"/>
      <c r="J65" s="100"/>
      <c r="K65" s="23"/>
    </row>
    <row r="66" spans="1:11" ht="15.6" x14ac:dyDescent="0.3">
      <c r="A66" s="175"/>
      <c r="B66" s="80" t="s">
        <v>19</v>
      </c>
      <c r="C66" s="90" t="s">
        <v>30</v>
      </c>
      <c r="D66" s="100"/>
      <c r="E66" s="23"/>
      <c r="F66" s="100"/>
      <c r="G66" s="23"/>
      <c r="H66" s="115"/>
      <c r="I66" s="23"/>
      <c r="J66" s="100"/>
      <c r="K66" s="23"/>
    </row>
    <row r="67" spans="1:11" ht="15.6" x14ac:dyDescent="0.3">
      <c r="A67" s="175"/>
      <c r="B67" s="80" t="s">
        <v>18</v>
      </c>
      <c r="C67" s="90" t="s">
        <v>30</v>
      </c>
      <c r="D67" s="100"/>
      <c r="E67" s="23"/>
      <c r="F67" s="100"/>
      <c r="G67" s="23"/>
      <c r="H67" s="115"/>
      <c r="I67" s="23"/>
      <c r="J67" s="100">
        <f>K67/1.2</f>
        <v>500</v>
      </c>
      <c r="K67" s="23">
        <v>600</v>
      </c>
    </row>
    <row r="68" spans="1:11" ht="15.6" x14ac:dyDescent="0.3">
      <c r="A68" s="175"/>
      <c r="B68" s="80" t="s">
        <v>31</v>
      </c>
      <c r="C68" s="90" t="s">
        <v>30</v>
      </c>
      <c r="D68" s="100"/>
      <c r="E68" s="23"/>
      <c r="F68" s="100"/>
      <c r="G68" s="23"/>
      <c r="H68" s="220">
        <f>I68/1.2</f>
        <v>1380</v>
      </c>
      <c r="I68" s="177">
        <v>1656</v>
      </c>
      <c r="J68" s="182">
        <f>K68/1.2</f>
        <v>685</v>
      </c>
      <c r="K68" s="177">
        <v>822</v>
      </c>
    </row>
    <row r="69" spans="1:11" ht="15.6" x14ac:dyDescent="0.3">
      <c r="A69" s="175"/>
      <c r="B69" s="80" t="s">
        <v>21</v>
      </c>
      <c r="C69" s="90" t="s">
        <v>30</v>
      </c>
      <c r="D69" s="116"/>
      <c r="E69" s="109"/>
      <c r="F69" s="100"/>
      <c r="G69" s="23"/>
      <c r="H69" s="221"/>
      <c r="I69" s="219"/>
      <c r="J69" s="183"/>
      <c r="K69" s="178"/>
    </row>
    <row r="70" spans="1:11" ht="15.6" x14ac:dyDescent="0.3">
      <c r="A70" s="175"/>
      <c r="B70" s="80" t="s">
        <v>22</v>
      </c>
      <c r="C70" s="90" t="s">
        <v>30</v>
      </c>
      <c r="D70" s="106"/>
      <c r="E70" s="99"/>
      <c r="F70" s="182">
        <f>G70/1.2</f>
        <v>2420</v>
      </c>
      <c r="G70" s="177">
        <v>2904</v>
      </c>
      <c r="H70" s="220">
        <f>I70/1.2</f>
        <v>1810</v>
      </c>
      <c r="I70" s="177">
        <v>2172</v>
      </c>
      <c r="J70" s="183"/>
      <c r="K70" s="178"/>
    </row>
    <row r="71" spans="1:11" ht="15.6" x14ac:dyDescent="0.3">
      <c r="A71" s="175"/>
      <c r="B71" s="80" t="s">
        <v>23</v>
      </c>
      <c r="C71" s="90" t="s">
        <v>30</v>
      </c>
      <c r="D71" s="106">
        <f>E71/1.2</f>
        <v>2680</v>
      </c>
      <c r="E71" s="99">
        <v>3216</v>
      </c>
      <c r="F71" s="251"/>
      <c r="G71" s="219"/>
      <c r="H71" s="221"/>
      <c r="I71" s="219"/>
      <c r="J71" s="183"/>
      <c r="K71" s="178"/>
    </row>
    <row r="72" spans="1:11" ht="15.6" x14ac:dyDescent="0.3">
      <c r="A72" s="175"/>
      <c r="B72" s="80" t="s">
        <v>27</v>
      </c>
      <c r="C72" s="90" t="s">
        <v>30</v>
      </c>
      <c r="D72" s="182">
        <f>E72/1.2</f>
        <v>3140</v>
      </c>
      <c r="E72" s="177">
        <v>3768</v>
      </c>
      <c r="F72" s="182">
        <f>G72/1.2</f>
        <v>2665</v>
      </c>
      <c r="G72" s="177">
        <v>3198</v>
      </c>
      <c r="H72" s="220">
        <f>I72/1.2</f>
        <v>1950</v>
      </c>
      <c r="I72" s="177">
        <v>2340</v>
      </c>
      <c r="J72" s="183"/>
      <c r="K72" s="178"/>
    </row>
    <row r="73" spans="1:11" ht="16.2" thickBot="1" x14ac:dyDescent="0.35">
      <c r="A73" s="176"/>
      <c r="B73" s="81" t="s">
        <v>28</v>
      </c>
      <c r="C73" s="91" t="s">
        <v>30</v>
      </c>
      <c r="D73" s="184"/>
      <c r="E73" s="179"/>
      <c r="F73" s="184"/>
      <c r="G73" s="179"/>
      <c r="H73" s="252"/>
      <c r="I73" s="179"/>
      <c r="J73" s="184"/>
      <c r="K73" s="179"/>
    </row>
    <row r="74" spans="1:11" ht="15.6" x14ac:dyDescent="0.3">
      <c r="A74" s="233" t="s">
        <v>26</v>
      </c>
      <c r="B74" s="89" t="s">
        <v>13</v>
      </c>
      <c r="C74" s="74" t="s">
        <v>30</v>
      </c>
      <c r="D74" s="21"/>
      <c r="E74" s="22"/>
      <c r="F74" s="21"/>
      <c r="G74" s="22"/>
      <c r="H74" s="21"/>
      <c r="I74" s="22"/>
      <c r="J74" s="21"/>
      <c r="K74" s="22"/>
    </row>
    <row r="75" spans="1:11" ht="15.6" x14ac:dyDescent="0.3">
      <c r="A75" s="175"/>
      <c r="B75" s="80" t="s">
        <v>20</v>
      </c>
      <c r="C75" s="76" t="s">
        <v>30</v>
      </c>
      <c r="D75" s="100"/>
      <c r="E75" s="23"/>
      <c r="F75" s="100"/>
      <c r="G75" s="23"/>
      <c r="H75" s="100"/>
      <c r="I75" s="23"/>
      <c r="J75" s="117"/>
      <c r="K75" s="23"/>
    </row>
    <row r="76" spans="1:11" ht="15.6" x14ac:dyDescent="0.3">
      <c r="A76" s="175"/>
      <c r="B76" s="80" t="s">
        <v>19</v>
      </c>
      <c r="C76" s="76" t="s">
        <v>30</v>
      </c>
      <c r="D76" s="100"/>
      <c r="E76" s="23"/>
      <c r="F76" s="100"/>
      <c r="G76" s="23"/>
      <c r="H76" s="118"/>
      <c r="I76" s="119"/>
      <c r="J76" s="120">
        <f>K76/1.2</f>
        <v>1450</v>
      </c>
      <c r="K76" s="121">
        <v>1740</v>
      </c>
    </row>
    <row r="77" spans="1:11" ht="15.6" x14ac:dyDescent="0.3">
      <c r="A77" s="175"/>
      <c r="B77" s="80" t="s">
        <v>18</v>
      </c>
      <c r="C77" s="76" t="s">
        <v>30</v>
      </c>
      <c r="D77" s="100"/>
      <c r="E77" s="23"/>
      <c r="F77" s="100"/>
      <c r="G77" s="23"/>
      <c r="H77" s="118">
        <f t="shared" ref="H77:H83" si="10">I77/1.2</f>
        <v>2925</v>
      </c>
      <c r="I77" s="119">
        <v>3510</v>
      </c>
      <c r="J77" s="120">
        <f>K77/1.2</f>
        <v>1555</v>
      </c>
      <c r="K77" s="121">
        <v>1866</v>
      </c>
    </row>
    <row r="78" spans="1:11" ht="15.6" x14ac:dyDescent="0.3">
      <c r="A78" s="175"/>
      <c r="B78" s="80" t="s">
        <v>31</v>
      </c>
      <c r="C78" s="76" t="s">
        <v>30</v>
      </c>
      <c r="D78" s="100"/>
      <c r="E78" s="23"/>
      <c r="F78" s="100">
        <f t="shared" ref="F78:F83" si="11">G78/1.2</f>
        <v>3450</v>
      </c>
      <c r="G78" s="23">
        <v>4140</v>
      </c>
      <c r="H78" s="100">
        <f t="shared" si="10"/>
        <v>3110</v>
      </c>
      <c r="I78" s="23">
        <v>3732</v>
      </c>
      <c r="J78" s="106">
        <f t="shared" ref="J78:J83" si="12">K78/1.2</f>
        <v>1720</v>
      </c>
      <c r="K78" s="99">
        <v>2064</v>
      </c>
    </row>
    <row r="79" spans="1:11" ht="15.6" x14ac:dyDescent="0.3">
      <c r="A79" s="175"/>
      <c r="B79" s="80" t="s">
        <v>21</v>
      </c>
      <c r="C79" s="76" t="s">
        <v>30</v>
      </c>
      <c r="D79" s="100">
        <f>E79/1.2</f>
        <v>9035</v>
      </c>
      <c r="E79" s="23">
        <v>10842</v>
      </c>
      <c r="F79" s="100">
        <f t="shared" si="11"/>
        <v>6590</v>
      </c>
      <c r="G79" s="23">
        <v>7908</v>
      </c>
      <c r="H79" s="100">
        <f t="shared" si="10"/>
        <v>5275</v>
      </c>
      <c r="I79" s="23">
        <v>6330</v>
      </c>
      <c r="J79" s="106">
        <f t="shared" si="12"/>
        <v>2140</v>
      </c>
      <c r="K79" s="99">
        <v>2568</v>
      </c>
    </row>
    <row r="80" spans="1:11" ht="15.6" x14ac:dyDescent="0.3">
      <c r="A80" s="175"/>
      <c r="B80" s="80" t="s">
        <v>22</v>
      </c>
      <c r="C80" s="76" t="s">
        <v>30</v>
      </c>
      <c r="D80" s="100">
        <f>E80/1.2</f>
        <v>10535</v>
      </c>
      <c r="E80" s="23">
        <v>12642</v>
      </c>
      <c r="F80" s="100">
        <f t="shared" si="11"/>
        <v>7760</v>
      </c>
      <c r="G80" s="23">
        <v>9312</v>
      </c>
      <c r="H80" s="100">
        <f t="shared" si="10"/>
        <v>5910</v>
      </c>
      <c r="I80" s="23">
        <v>7092</v>
      </c>
      <c r="J80" s="106">
        <f t="shared" si="12"/>
        <v>2375</v>
      </c>
      <c r="K80" s="99">
        <v>2850</v>
      </c>
    </row>
    <row r="81" spans="1:11" ht="15.6" x14ac:dyDescent="0.3">
      <c r="A81" s="175"/>
      <c r="B81" s="80" t="s">
        <v>23</v>
      </c>
      <c r="C81" s="76" t="s">
        <v>30</v>
      </c>
      <c r="D81" s="100">
        <f>E81/1.2</f>
        <v>11960</v>
      </c>
      <c r="E81" s="23">
        <v>14352</v>
      </c>
      <c r="F81" s="100">
        <f t="shared" si="11"/>
        <v>9135</v>
      </c>
      <c r="G81" s="23">
        <v>10962</v>
      </c>
      <c r="H81" s="100">
        <f t="shared" si="10"/>
        <v>6630</v>
      </c>
      <c r="I81" s="23">
        <v>7956</v>
      </c>
      <c r="J81" s="106">
        <f t="shared" si="12"/>
        <v>2695</v>
      </c>
      <c r="K81" s="99">
        <v>3234</v>
      </c>
    </row>
    <row r="82" spans="1:11" ht="15.6" x14ac:dyDescent="0.3">
      <c r="A82" s="175"/>
      <c r="B82" s="80" t="s">
        <v>27</v>
      </c>
      <c r="C82" s="76" t="s">
        <v>30</v>
      </c>
      <c r="D82" s="100">
        <f>E82/1.2</f>
        <v>12980</v>
      </c>
      <c r="E82" s="23">
        <v>15576</v>
      </c>
      <c r="F82" s="100">
        <f t="shared" si="11"/>
        <v>10350</v>
      </c>
      <c r="G82" s="23">
        <v>12420</v>
      </c>
      <c r="H82" s="100">
        <f t="shared" si="10"/>
        <v>6920</v>
      </c>
      <c r="I82" s="23">
        <v>8304</v>
      </c>
      <c r="J82" s="106">
        <f t="shared" si="12"/>
        <v>2840</v>
      </c>
      <c r="K82" s="99">
        <v>3408</v>
      </c>
    </row>
    <row r="83" spans="1:11" ht="16.2" thickBot="1" x14ac:dyDescent="0.35">
      <c r="A83" s="176"/>
      <c r="B83" s="81" t="s">
        <v>28</v>
      </c>
      <c r="C83" s="82" t="s">
        <v>30</v>
      </c>
      <c r="D83" s="102">
        <f>E83/1.2</f>
        <v>13735</v>
      </c>
      <c r="E83" s="103">
        <v>16482</v>
      </c>
      <c r="F83" s="102">
        <f t="shared" si="11"/>
        <v>11250</v>
      </c>
      <c r="G83" s="103">
        <v>13500</v>
      </c>
      <c r="H83" s="102">
        <f t="shared" si="10"/>
        <v>7260</v>
      </c>
      <c r="I83" s="103">
        <v>8712</v>
      </c>
      <c r="J83" s="102">
        <f t="shared" si="12"/>
        <v>3020</v>
      </c>
      <c r="K83" s="103">
        <v>3624</v>
      </c>
    </row>
    <row r="84" spans="1:11" ht="15" x14ac:dyDescent="0.25">
      <c r="D84" s="9"/>
      <c r="E84" s="9"/>
      <c r="F84" s="9"/>
      <c r="G84" s="9"/>
      <c r="H84" s="9"/>
      <c r="I84" s="9"/>
      <c r="J84" s="9"/>
      <c r="K84" s="9"/>
    </row>
    <row r="85" spans="1:11" ht="15.6" thickBot="1" x14ac:dyDescent="0.3">
      <c r="D85" s="9"/>
      <c r="E85" s="9"/>
      <c r="F85" s="9"/>
      <c r="G85" s="9"/>
      <c r="H85" s="9"/>
      <c r="I85" s="9"/>
      <c r="J85" s="9"/>
      <c r="K85" s="9"/>
    </row>
    <row r="86" spans="1:11" ht="33.75" customHeight="1" thickBot="1" x14ac:dyDescent="0.3">
      <c r="A86" s="224" t="s">
        <v>47</v>
      </c>
      <c r="B86" s="225"/>
      <c r="C86" s="225"/>
      <c r="D86" s="225"/>
      <c r="E86" s="226"/>
      <c r="F86" s="9"/>
      <c r="G86" s="9"/>
      <c r="H86" s="9"/>
      <c r="I86" s="9"/>
      <c r="J86" s="9"/>
      <c r="K86" s="9"/>
    </row>
    <row r="87" spans="1:11" ht="31.8" thickBot="1" x14ac:dyDescent="0.3">
      <c r="A87" s="222" t="s">
        <v>7</v>
      </c>
      <c r="B87" s="223"/>
      <c r="C87" s="32" t="s">
        <v>15</v>
      </c>
      <c r="D87" s="30" t="s">
        <v>1</v>
      </c>
      <c r="E87" s="31" t="s">
        <v>2</v>
      </c>
      <c r="F87" s="33"/>
      <c r="G87" s="33"/>
      <c r="H87" s="33"/>
      <c r="I87" s="33"/>
      <c r="J87" s="9"/>
      <c r="K87" s="9"/>
    </row>
    <row r="88" spans="1:11" ht="15.6" x14ac:dyDescent="0.3">
      <c r="A88" s="231" t="s">
        <v>14</v>
      </c>
      <c r="B88" s="232"/>
      <c r="C88" s="34" t="s">
        <v>30</v>
      </c>
      <c r="D88" s="108">
        <f t="shared" ref="D88:D93" si="13">E88/1.2</f>
        <v>315</v>
      </c>
      <c r="E88" s="122">
        <v>378</v>
      </c>
      <c r="F88" s="33"/>
      <c r="G88" s="33"/>
      <c r="H88" s="33"/>
      <c r="I88" s="33"/>
      <c r="J88" s="9"/>
      <c r="K88" s="9"/>
    </row>
    <row r="89" spans="1:11" ht="15.6" x14ac:dyDescent="0.3">
      <c r="A89" s="229" t="s">
        <v>24</v>
      </c>
      <c r="B89" s="230"/>
      <c r="C89" s="35" t="s">
        <v>30</v>
      </c>
      <c r="D89" s="100">
        <f t="shared" si="13"/>
        <v>460</v>
      </c>
      <c r="E89" s="123">
        <v>552</v>
      </c>
      <c r="F89" s="33"/>
      <c r="G89" s="33"/>
      <c r="H89" s="33"/>
      <c r="I89" s="33"/>
      <c r="J89" s="9"/>
      <c r="K89" s="9"/>
    </row>
    <row r="90" spans="1:11" ht="15.6" x14ac:dyDescent="0.3">
      <c r="A90" s="229" t="s">
        <v>25</v>
      </c>
      <c r="B90" s="230"/>
      <c r="C90" s="35" t="s">
        <v>30</v>
      </c>
      <c r="D90" s="100">
        <f t="shared" si="13"/>
        <v>460</v>
      </c>
      <c r="E90" s="123">
        <v>552</v>
      </c>
      <c r="F90" s="33"/>
      <c r="G90" s="33"/>
      <c r="H90" s="33"/>
      <c r="I90" s="33"/>
      <c r="J90" s="9"/>
      <c r="K90" s="9"/>
    </row>
    <row r="91" spans="1:11" ht="15.6" x14ac:dyDescent="0.3">
      <c r="A91" s="229" t="s">
        <v>33</v>
      </c>
      <c r="B91" s="230"/>
      <c r="C91" s="35" t="s">
        <v>30</v>
      </c>
      <c r="D91" s="100">
        <f t="shared" si="13"/>
        <v>275</v>
      </c>
      <c r="E91" s="123">
        <v>330</v>
      </c>
      <c r="F91" s="33"/>
      <c r="G91" s="33"/>
      <c r="H91" s="33"/>
      <c r="I91" s="33"/>
      <c r="J91" s="9"/>
      <c r="K91" s="9"/>
    </row>
    <row r="92" spans="1:11" ht="21" customHeight="1" x14ac:dyDescent="0.3">
      <c r="A92" s="229" t="s">
        <v>34</v>
      </c>
      <c r="B92" s="230"/>
      <c r="C92" s="35" t="s">
        <v>30</v>
      </c>
      <c r="D92" s="100">
        <f t="shared" si="13"/>
        <v>460</v>
      </c>
      <c r="E92" s="123">
        <v>552</v>
      </c>
      <c r="F92" s="33"/>
      <c r="G92" s="33"/>
      <c r="H92" s="33"/>
      <c r="I92" s="33"/>
      <c r="J92" s="9"/>
      <c r="K92" s="9"/>
    </row>
    <row r="93" spans="1:11" ht="16.2" thickBot="1" x14ac:dyDescent="0.35">
      <c r="A93" s="227" t="s">
        <v>26</v>
      </c>
      <c r="B93" s="228"/>
      <c r="C93" s="36" t="s">
        <v>30</v>
      </c>
      <c r="D93" s="102">
        <f t="shared" si="13"/>
        <v>460</v>
      </c>
      <c r="E93" s="124">
        <v>552</v>
      </c>
      <c r="F93" s="33"/>
      <c r="G93" s="33"/>
      <c r="H93" s="33"/>
      <c r="I93" s="33"/>
      <c r="J93" s="9"/>
      <c r="K93" s="9"/>
    </row>
    <row r="94" spans="1:11" ht="15" x14ac:dyDescent="0.25">
      <c r="A94" s="218"/>
      <c r="B94" s="218"/>
      <c r="C94" s="37"/>
      <c r="D94" s="33"/>
      <c r="E94" s="33"/>
      <c r="F94" s="33"/>
      <c r="G94" s="33"/>
      <c r="H94" s="33"/>
      <c r="I94" s="33"/>
      <c r="J94" s="9"/>
      <c r="K94" s="9"/>
    </row>
    <row r="95" spans="1:11" ht="0.75" customHeight="1" thickBot="1" x14ac:dyDescent="0.3">
      <c r="A95" s="37"/>
      <c r="B95" s="37"/>
      <c r="C95" s="37"/>
      <c r="D95" s="33"/>
      <c r="E95" s="33"/>
      <c r="F95" s="33"/>
      <c r="G95" s="33"/>
      <c r="H95" s="33"/>
      <c r="I95" s="33"/>
      <c r="J95" s="9"/>
      <c r="K95" s="9"/>
    </row>
    <row r="96" spans="1:11" ht="23.25" customHeight="1" thickBot="1" x14ac:dyDescent="0.3">
      <c r="A96" s="236" t="s">
        <v>35</v>
      </c>
      <c r="B96" s="237"/>
      <c r="C96" s="237"/>
      <c r="D96" s="237"/>
      <c r="E96" s="237"/>
      <c r="F96" s="237"/>
      <c r="G96" s="237"/>
      <c r="H96" s="237"/>
      <c r="I96" s="238"/>
      <c r="J96" s="17"/>
      <c r="K96" s="17"/>
    </row>
    <row r="97" spans="1:11" ht="41.25" customHeight="1" thickBot="1" x14ac:dyDescent="0.3">
      <c r="A97" s="241" t="s">
        <v>36</v>
      </c>
      <c r="B97" s="242"/>
      <c r="C97" s="239" t="s">
        <v>15</v>
      </c>
      <c r="D97" s="245" t="s">
        <v>46</v>
      </c>
      <c r="E97" s="246"/>
      <c r="F97" s="245" t="s">
        <v>40</v>
      </c>
      <c r="G97" s="246"/>
      <c r="H97" s="245" t="s">
        <v>41</v>
      </c>
      <c r="I97" s="246"/>
      <c r="J97" s="9"/>
      <c r="K97" s="9"/>
    </row>
    <row r="98" spans="1:11" ht="33.75" customHeight="1" thickBot="1" x14ac:dyDescent="0.3">
      <c r="A98" s="243"/>
      <c r="B98" s="244"/>
      <c r="C98" s="240"/>
      <c r="D98" s="38" t="s">
        <v>1</v>
      </c>
      <c r="E98" s="39" t="s">
        <v>2</v>
      </c>
      <c r="F98" s="38" t="s">
        <v>1</v>
      </c>
      <c r="G98" s="39" t="s">
        <v>2</v>
      </c>
      <c r="H98" s="40" t="s">
        <v>1</v>
      </c>
      <c r="I98" s="41" t="s">
        <v>2</v>
      </c>
      <c r="J98" s="9"/>
      <c r="K98" s="9"/>
    </row>
    <row r="99" spans="1:11" ht="42" customHeight="1" x14ac:dyDescent="0.25">
      <c r="A99" s="249" t="s">
        <v>42</v>
      </c>
      <c r="B99" s="250"/>
      <c r="C99" s="42" t="s">
        <v>30</v>
      </c>
      <c r="D99" s="21">
        <f>E99/1.2</f>
        <v>335</v>
      </c>
      <c r="E99" s="125">
        <v>402</v>
      </c>
      <c r="F99" s="21">
        <f>G99/1.2</f>
        <v>475</v>
      </c>
      <c r="G99" s="126">
        <v>570</v>
      </c>
      <c r="H99" s="21">
        <f>I99/1.2</f>
        <v>655</v>
      </c>
      <c r="I99" s="125">
        <v>786</v>
      </c>
      <c r="J99" s="9"/>
      <c r="K99" s="9"/>
    </row>
    <row r="100" spans="1:11" ht="30" customHeight="1" x14ac:dyDescent="0.25">
      <c r="A100" s="247" t="s">
        <v>43</v>
      </c>
      <c r="B100" s="248"/>
      <c r="C100" s="43" t="s">
        <v>30</v>
      </c>
      <c r="D100" s="100">
        <f>E100/1.2</f>
        <v>230</v>
      </c>
      <c r="E100" s="123">
        <v>276</v>
      </c>
      <c r="F100" s="108">
        <f>G100/1.2</f>
        <v>445</v>
      </c>
      <c r="G100" s="127">
        <v>534</v>
      </c>
      <c r="H100" s="100">
        <f>I100/1.2</f>
        <v>560</v>
      </c>
      <c r="I100" s="123">
        <v>672</v>
      </c>
      <c r="J100" s="9"/>
      <c r="K100" s="9"/>
    </row>
    <row r="101" spans="1:11" ht="42.75" customHeight="1" thickBot="1" x14ac:dyDescent="0.3">
      <c r="A101" s="234" t="s">
        <v>44</v>
      </c>
      <c r="B101" s="235"/>
      <c r="C101" s="44" t="s">
        <v>30</v>
      </c>
      <c r="D101" s="102">
        <f>E101/1.2</f>
        <v>180</v>
      </c>
      <c r="E101" s="124">
        <v>216</v>
      </c>
      <c r="F101" s="128">
        <f>G101/1.2</f>
        <v>380</v>
      </c>
      <c r="G101" s="129">
        <v>456</v>
      </c>
      <c r="H101" s="102">
        <f>I101/1.2</f>
        <v>495</v>
      </c>
      <c r="I101" s="124">
        <v>594</v>
      </c>
    </row>
    <row r="104" spans="1:11" ht="15" x14ac:dyDescent="0.25">
      <c r="A104" s="4" t="s">
        <v>29</v>
      </c>
      <c r="B104" s="6"/>
      <c r="C104" s="10"/>
      <c r="D104" s="10"/>
      <c r="E104" s="9"/>
      <c r="F104" s="10" t="s">
        <v>3</v>
      </c>
      <c r="I104" s="10"/>
    </row>
    <row r="105" spans="1:11" ht="15" x14ac:dyDescent="0.25">
      <c r="A105" s="4"/>
      <c r="B105" s="6"/>
      <c r="C105" s="10"/>
      <c r="D105" s="10"/>
      <c r="E105" s="9"/>
    </row>
    <row r="106" spans="1:11" ht="15" x14ac:dyDescent="0.25">
      <c r="A106" s="4"/>
      <c r="B106" s="6"/>
      <c r="C106" s="10"/>
      <c r="D106" s="10"/>
      <c r="E106" s="9"/>
    </row>
    <row r="107" spans="1:11" ht="15" x14ac:dyDescent="0.25">
      <c r="A107" s="4"/>
      <c r="B107" s="6"/>
      <c r="C107" s="4"/>
      <c r="D107" s="4"/>
      <c r="E107" s="9"/>
    </row>
    <row r="108" spans="1:11" ht="15" x14ac:dyDescent="0.25">
      <c r="A108" s="9" t="s">
        <v>4</v>
      </c>
      <c r="B108" s="12"/>
      <c r="C108" s="9"/>
      <c r="D108" s="9"/>
      <c r="E108" s="9"/>
      <c r="F108" s="9" t="s">
        <v>5</v>
      </c>
      <c r="I108" s="9"/>
    </row>
  </sheetData>
  <mergeCells count="69">
    <mergeCell ref="K68:K73"/>
    <mergeCell ref="H68:H69"/>
    <mergeCell ref="J68:J73"/>
    <mergeCell ref="D72:D73"/>
    <mergeCell ref="F70:F71"/>
    <mergeCell ref="F72:F73"/>
    <mergeCell ref="I68:I69"/>
    <mergeCell ref="H72:H73"/>
    <mergeCell ref="I70:I71"/>
    <mergeCell ref="I72:I73"/>
    <mergeCell ref="A101:B101"/>
    <mergeCell ref="A96:I96"/>
    <mergeCell ref="C97:C98"/>
    <mergeCell ref="A97:B98"/>
    <mergeCell ref="D97:E97"/>
    <mergeCell ref="A100:B100"/>
    <mergeCell ref="A99:B99"/>
    <mergeCell ref="F97:G97"/>
    <mergeCell ref="H97:I97"/>
    <mergeCell ref="A94:B94"/>
    <mergeCell ref="G70:G71"/>
    <mergeCell ref="H70:H71"/>
    <mergeCell ref="A87:B87"/>
    <mergeCell ref="A86:E86"/>
    <mergeCell ref="A93:B93"/>
    <mergeCell ref="G72:G73"/>
    <mergeCell ref="A91:B91"/>
    <mergeCell ref="A92:B92"/>
    <mergeCell ref="A90:B90"/>
    <mergeCell ref="A64:A73"/>
    <mergeCell ref="E72:E73"/>
    <mergeCell ref="A88:B88"/>
    <mergeCell ref="A74:A83"/>
    <mergeCell ref="A89:B89"/>
    <mergeCell ref="F62:G62"/>
    <mergeCell ref="H19:I19"/>
    <mergeCell ref="A41:A50"/>
    <mergeCell ref="H62:I62"/>
    <mergeCell ref="D62:E62"/>
    <mergeCell ref="B61:B63"/>
    <mergeCell ref="C61:C63"/>
    <mergeCell ref="A61:A63"/>
    <mergeCell ref="D61:K61"/>
    <mergeCell ref="J62:K62"/>
    <mergeCell ref="J19:K19"/>
    <mergeCell ref="F19:G19"/>
    <mergeCell ref="B18:B20"/>
    <mergeCell ref="A21:A30"/>
    <mergeCell ref="A11:K11"/>
    <mergeCell ref="A14:K15"/>
    <mergeCell ref="D18:K18"/>
    <mergeCell ref="A51:A60"/>
    <mergeCell ref="G55:G60"/>
    <mergeCell ref="E56:E60"/>
    <mergeCell ref="C18:C20"/>
    <mergeCell ref="I55:I60"/>
    <mergeCell ref="K55:K60"/>
    <mergeCell ref="J55:J60"/>
    <mergeCell ref="D56:D60"/>
    <mergeCell ref="H55:H60"/>
    <mergeCell ref="A18:A20"/>
    <mergeCell ref="A31:A40"/>
    <mergeCell ref="F55:F60"/>
    <mergeCell ref="D19:E19"/>
    <mergeCell ref="M2:S2"/>
    <mergeCell ref="M3:T3"/>
    <mergeCell ref="A9:K9"/>
    <mergeCell ref="A10:K10"/>
    <mergeCell ref="H4:L4"/>
  </mergeCells>
  <phoneticPr fontId="14" type="noConversion"/>
  <pageMargins left="0.59055118110236227" right="0.39370078740157483" top="0.78740157480314965" bottom="0.78740157480314965" header="0.51181102362204722" footer="0.51181102362204722"/>
  <pageSetup paperSize="9" scale="71" orientation="portrait" r:id="rId1"/>
  <headerFooter alignWithMargins="0"/>
  <rowBreaks count="1" manualBreakCount="1">
    <brk id="6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view="pageBreakPreview" zoomScale="115" workbookViewId="0">
      <selection activeCell="K19" sqref="K19:K27"/>
    </sheetView>
  </sheetViews>
  <sheetFormatPr defaultRowHeight="13.2" x14ac:dyDescent="0.25"/>
  <cols>
    <col min="2" max="2" width="22.6640625" customWidth="1"/>
    <col min="3" max="3" width="12.109375" customWidth="1"/>
    <col min="4" max="4" width="11.5546875" customWidth="1"/>
    <col min="5" max="5" width="10.6640625" customWidth="1"/>
    <col min="6" max="6" width="9.33203125" customWidth="1"/>
    <col min="7" max="7" width="10.88671875" customWidth="1"/>
    <col min="8" max="8" width="11.6640625" customWidth="1"/>
    <col min="9" max="9" width="11.33203125" customWidth="1"/>
    <col min="10" max="10" width="10.5546875" customWidth="1"/>
    <col min="11" max="11" width="8.44140625" customWidth="1"/>
  </cols>
  <sheetData>
    <row r="1" spans="1:18" ht="15.6" x14ac:dyDescent="0.3">
      <c r="B1" s="1"/>
      <c r="C1" s="20"/>
      <c r="D1" s="20"/>
      <c r="E1" s="20"/>
      <c r="F1" s="20"/>
      <c r="G1" s="20"/>
      <c r="H1" s="20"/>
      <c r="I1" s="19" t="s">
        <v>16</v>
      </c>
      <c r="J1" s="19"/>
      <c r="K1" s="19"/>
    </row>
    <row r="2" spans="1:18" ht="15.6" x14ac:dyDescent="0.3">
      <c r="B2" s="1"/>
      <c r="C2" s="20"/>
      <c r="D2" s="20"/>
      <c r="E2" s="20"/>
      <c r="F2" s="20"/>
      <c r="G2" s="20"/>
      <c r="H2" s="19" t="s">
        <v>49</v>
      </c>
      <c r="I2" s="19"/>
      <c r="J2" s="19"/>
      <c r="K2" s="19"/>
      <c r="L2" s="165"/>
      <c r="M2" s="165"/>
      <c r="N2" s="165"/>
      <c r="O2" s="165"/>
      <c r="P2" s="165"/>
      <c r="Q2" s="165"/>
    </row>
    <row r="3" spans="1:18" ht="15.6" x14ac:dyDescent="0.3">
      <c r="B3" s="1"/>
      <c r="C3" s="12"/>
      <c r="D3" s="12"/>
      <c r="E3" s="12"/>
      <c r="F3" s="12"/>
      <c r="G3" s="12"/>
      <c r="H3" s="12"/>
      <c r="I3" s="12"/>
      <c r="K3" s="18"/>
      <c r="L3" s="165"/>
      <c r="M3" s="165"/>
      <c r="N3" s="165"/>
      <c r="O3" s="165"/>
      <c r="P3" s="165"/>
      <c r="Q3" s="165"/>
      <c r="R3" s="165"/>
    </row>
    <row r="4" spans="1:18" ht="15.6" x14ac:dyDescent="0.3">
      <c r="B4" s="1"/>
      <c r="F4" s="4"/>
      <c r="G4" s="5"/>
      <c r="H4" s="168" t="s">
        <v>50</v>
      </c>
      <c r="I4" s="168"/>
      <c r="J4" s="168"/>
      <c r="K4" s="168"/>
      <c r="L4" s="168"/>
      <c r="M4" s="12"/>
      <c r="N4" s="12"/>
      <c r="O4" s="12"/>
      <c r="P4" s="12"/>
      <c r="Q4" s="12"/>
      <c r="R4" s="12"/>
    </row>
    <row r="5" spans="1:18" ht="10.5" customHeight="1" x14ac:dyDescent="0.3">
      <c r="B5" s="1"/>
      <c r="F5" s="4"/>
      <c r="G5" s="5"/>
      <c r="H5" s="6"/>
      <c r="I5" s="6"/>
      <c r="O5" s="2"/>
      <c r="P5" s="3"/>
      <c r="Q5" s="13"/>
      <c r="R5" s="13"/>
    </row>
    <row r="6" spans="1:18" ht="15.6" x14ac:dyDescent="0.3">
      <c r="A6" s="11" t="str">
        <f>Верх.!$A$6</f>
        <v>Ціни діють з 01.09.2021 р.</v>
      </c>
      <c r="B6" s="1"/>
      <c r="F6" s="4"/>
      <c r="G6" s="4"/>
      <c r="H6" s="4"/>
      <c r="I6" s="4"/>
    </row>
    <row r="7" spans="1:18" ht="44.25" customHeight="1" x14ac:dyDescent="0.3">
      <c r="A7" s="7"/>
      <c r="B7" s="1"/>
      <c r="D7" s="4"/>
      <c r="E7" s="4"/>
    </row>
    <row r="8" spans="1:18" ht="19.5" customHeight="1" x14ac:dyDescent="0.3">
      <c r="A8" s="7"/>
      <c r="B8" s="1"/>
      <c r="D8" s="4"/>
      <c r="E8" s="4"/>
    </row>
    <row r="9" spans="1:18" ht="39" customHeight="1" x14ac:dyDescent="0.3">
      <c r="A9" s="166" t="s">
        <v>32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</row>
    <row r="10" spans="1:18" ht="25.5" customHeight="1" x14ac:dyDescent="0.35">
      <c r="A10" s="167" t="s">
        <v>0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8" ht="6.75" customHeight="1" x14ac:dyDescent="0.3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8" ht="24" customHeight="1" x14ac:dyDescent="0.3">
      <c r="A12" s="169" t="s">
        <v>6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</row>
    <row r="13" spans="1:18" ht="20.25" customHeight="1" x14ac:dyDescent="0.25">
      <c r="A13" s="257" t="s">
        <v>17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1:18" ht="12.75" customHeight="1" thickBot="1" x14ac:dyDescent="0.3">
      <c r="A14" s="8"/>
      <c r="B14" s="8"/>
      <c r="C14" s="8"/>
      <c r="D14" s="8"/>
      <c r="E14" s="8"/>
      <c r="F14" s="8"/>
      <c r="G14" s="8"/>
    </row>
    <row r="15" spans="1:18" ht="25.5" customHeight="1" thickBot="1" x14ac:dyDescent="0.3">
      <c r="A15" s="185" t="s">
        <v>7</v>
      </c>
      <c r="B15" s="214" t="s">
        <v>45</v>
      </c>
      <c r="C15" s="180" t="s">
        <v>15</v>
      </c>
      <c r="D15" s="171" t="s">
        <v>8</v>
      </c>
      <c r="E15" s="172"/>
      <c r="F15" s="172"/>
      <c r="G15" s="172"/>
      <c r="H15" s="172"/>
      <c r="I15" s="172"/>
      <c r="J15" s="172"/>
      <c r="K15" s="173"/>
    </row>
    <row r="16" spans="1:18" ht="44.25" customHeight="1" x14ac:dyDescent="0.25">
      <c r="A16" s="186"/>
      <c r="B16" s="215"/>
      <c r="C16" s="181"/>
      <c r="D16" s="253" t="s">
        <v>9</v>
      </c>
      <c r="E16" s="254"/>
      <c r="F16" s="255" t="s">
        <v>10</v>
      </c>
      <c r="G16" s="256"/>
      <c r="H16" s="253" t="s">
        <v>11</v>
      </c>
      <c r="I16" s="254"/>
      <c r="J16" s="255" t="s">
        <v>12</v>
      </c>
      <c r="K16" s="254"/>
    </row>
    <row r="17" spans="1:11" ht="33" customHeight="1" thickBot="1" x14ac:dyDescent="0.3">
      <c r="A17" s="187"/>
      <c r="B17" s="216"/>
      <c r="C17" s="181"/>
      <c r="D17" s="85" t="s">
        <v>1</v>
      </c>
      <c r="E17" s="86" t="s">
        <v>2</v>
      </c>
      <c r="F17" s="87" t="s">
        <v>1</v>
      </c>
      <c r="G17" s="88" t="s">
        <v>2</v>
      </c>
      <c r="H17" s="85" t="s">
        <v>1</v>
      </c>
      <c r="I17" s="86" t="s">
        <v>2</v>
      </c>
      <c r="J17" s="87" t="s">
        <v>1</v>
      </c>
      <c r="K17" s="86" t="s">
        <v>2</v>
      </c>
    </row>
    <row r="18" spans="1:11" ht="14.25" customHeight="1" x14ac:dyDescent="0.3">
      <c r="A18" s="188" t="s">
        <v>14</v>
      </c>
      <c r="B18" s="74" t="s">
        <v>13</v>
      </c>
      <c r="C18" s="74" t="s">
        <v>30</v>
      </c>
      <c r="D18" s="130"/>
      <c r="E18" s="131"/>
      <c r="F18" s="130"/>
      <c r="G18" s="131"/>
      <c r="H18" s="130"/>
      <c r="I18" s="131"/>
      <c r="J18" s="130"/>
      <c r="K18" s="131"/>
    </row>
    <row r="19" spans="1:11" ht="15" customHeight="1" x14ac:dyDescent="0.3">
      <c r="A19" s="189"/>
      <c r="B19" s="75" t="s">
        <v>20</v>
      </c>
      <c r="C19" s="76" t="s">
        <v>30</v>
      </c>
      <c r="D19" s="118"/>
      <c r="E19" s="119"/>
      <c r="F19" s="118">
        <f t="shared" ref="F19:F27" si="0">G19/1.2</f>
        <v>1945</v>
      </c>
      <c r="G19" s="119">
        <f>Верх.!G22+108</f>
        <v>2334</v>
      </c>
      <c r="H19" s="118">
        <f t="shared" ref="H19:H27" si="1">I19/1.2</f>
        <v>1865</v>
      </c>
      <c r="I19" s="119">
        <f>Верх.!I22+108</f>
        <v>2238</v>
      </c>
      <c r="J19" s="118">
        <f t="shared" ref="J19:J27" si="2">K19/1.2</f>
        <v>950</v>
      </c>
      <c r="K19" s="101">
        <f>Верх.!K22+108</f>
        <v>1140</v>
      </c>
    </row>
    <row r="20" spans="1:11" ht="15" customHeight="1" x14ac:dyDescent="0.3">
      <c r="A20" s="189"/>
      <c r="B20" s="75" t="s">
        <v>19</v>
      </c>
      <c r="C20" s="76" t="s">
        <v>30</v>
      </c>
      <c r="D20" s="118">
        <f t="shared" ref="D20:D27" si="3">E20/1.2</f>
        <v>2415</v>
      </c>
      <c r="E20" s="119">
        <f>Верх.!E23+108</f>
        <v>2898</v>
      </c>
      <c r="F20" s="118">
        <f t="shared" si="0"/>
        <v>2250</v>
      </c>
      <c r="G20" s="119">
        <f>Верх.!G23+108</f>
        <v>2700</v>
      </c>
      <c r="H20" s="118">
        <f t="shared" si="1"/>
        <v>1950</v>
      </c>
      <c r="I20" s="119">
        <f>Верх.!I23+108</f>
        <v>2340</v>
      </c>
      <c r="J20" s="118">
        <f t="shared" si="2"/>
        <v>1395</v>
      </c>
      <c r="K20" s="101">
        <f>Верх.!K23+108</f>
        <v>1674</v>
      </c>
    </row>
    <row r="21" spans="1:11" ht="15" customHeight="1" x14ac:dyDescent="0.3">
      <c r="A21" s="189"/>
      <c r="B21" s="75" t="s">
        <v>18</v>
      </c>
      <c r="C21" s="76" t="s">
        <v>30</v>
      </c>
      <c r="D21" s="118">
        <f t="shared" si="3"/>
        <v>2580</v>
      </c>
      <c r="E21" s="119">
        <f>Верх.!E24+108</f>
        <v>3096</v>
      </c>
      <c r="F21" s="118">
        <f t="shared" si="0"/>
        <v>2345</v>
      </c>
      <c r="G21" s="119">
        <f>Верх.!G24+108</f>
        <v>2814</v>
      </c>
      <c r="H21" s="118">
        <f t="shared" si="1"/>
        <v>2010</v>
      </c>
      <c r="I21" s="119">
        <f>Верх.!I24+108</f>
        <v>2412</v>
      </c>
      <c r="J21" s="118">
        <f t="shared" si="2"/>
        <v>1465</v>
      </c>
      <c r="K21" s="101">
        <f>Верх.!K24+108</f>
        <v>1758</v>
      </c>
    </row>
    <row r="22" spans="1:11" ht="13.95" customHeight="1" x14ac:dyDescent="0.3">
      <c r="A22" s="189"/>
      <c r="B22" s="75" t="s">
        <v>31</v>
      </c>
      <c r="C22" s="76" t="s">
        <v>30</v>
      </c>
      <c r="D22" s="118">
        <f t="shared" si="3"/>
        <v>2675</v>
      </c>
      <c r="E22" s="119">
        <f>Верх.!E25+108</f>
        <v>3210</v>
      </c>
      <c r="F22" s="118">
        <f t="shared" si="0"/>
        <v>2625</v>
      </c>
      <c r="G22" s="119">
        <f>Верх.!G25+108</f>
        <v>3150</v>
      </c>
      <c r="H22" s="118">
        <f t="shared" si="1"/>
        <v>2560</v>
      </c>
      <c r="I22" s="101">
        <f>Верх.!I25+108</f>
        <v>3072</v>
      </c>
      <c r="J22" s="118">
        <f t="shared" si="2"/>
        <v>1625</v>
      </c>
      <c r="K22" s="101">
        <f>Верх.!K25+108</f>
        <v>1950</v>
      </c>
    </row>
    <row r="23" spans="1:11" ht="13.95" customHeight="1" x14ac:dyDescent="0.3">
      <c r="A23" s="189"/>
      <c r="B23" s="75" t="s">
        <v>21</v>
      </c>
      <c r="C23" s="76" t="s">
        <v>30</v>
      </c>
      <c r="D23" s="118">
        <f t="shared" si="3"/>
        <v>2745</v>
      </c>
      <c r="E23" s="119">
        <f>Верх.!E26+108</f>
        <v>3294</v>
      </c>
      <c r="F23" s="118">
        <f t="shared" si="0"/>
        <v>2670</v>
      </c>
      <c r="G23" s="119">
        <f>Верх.!G26+108</f>
        <v>3204</v>
      </c>
      <c r="H23" s="118">
        <f t="shared" si="1"/>
        <v>2600</v>
      </c>
      <c r="I23" s="101">
        <f>Верх.!I26+108</f>
        <v>3120</v>
      </c>
      <c r="J23" s="118">
        <f t="shared" si="2"/>
        <v>1690</v>
      </c>
      <c r="K23" s="101">
        <f>Верх.!K26+108</f>
        <v>2028</v>
      </c>
    </row>
    <row r="24" spans="1:11" ht="14.4" customHeight="1" x14ac:dyDescent="0.3">
      <c r="A24" s="189"/>
      <c r="B24" s="75" t="s">
        <v>22</v>
      </c>
      <c r="C24" s="76" t="s">
        <v>30</v>
      </c>
      <c r="D24" s="118">
        <f t="shared" si="3"/>
        <v>2835</v>
      </c>
      <c r="E24" s="119">
        <f>Верх.!E27+108</f>
        <v>3402</v>
      </c>
      <c r="F24" s="118">
        <f t="shared" si="0"/>
        <v>2775</v>
      </c>
      <c r="G24" s="101">
        <f>Верх.!G27+108</f>
        <v>3330</v>
      </c>
      <c r="H24" s="118">
        <f t="shared" si="1"/>
        <v>2665</v>
      </c>
      <c r="I24" s="101">
        <f>Верх.!I27+108</f>
        <v>3198</v>
      </c>
      <c r="J24" s="118">
        <f t="shared" si="2"/>
        <v>1700</v>
      </c>
      <c r="K24" s="101">
        <f>Верх.!K27+108</f>
        <v>2040</v>
      </c>
    </row>
    <row r="25" spans="1:11" ht="15.6" x14ac:dyDescent="0.3">
      <c r="A25" s="189"/>
      <c r="B25" s="75" t="s">
        <v>23</v>
      </c>
      <c r="C25" s="76" t="s">
        <v>30</v>
      </c>
      <c r="D25" s="118">
        <f t="shared" si="3"/>
        <v>2910</v>
      </c>
      <c r="E25" s="119">
        <f>Верх.!E28+108</f>
        <v>3492</v>
      </c>
      <c r="F25" s="118">
        <f t="shared" si="0"/>
        <v>2780</v>
      </c>
      <c r="G25" s="101">
        <f>Верх.!G28+108</f>
        <v>3336</v>
      </c>
      <c r="H25" s="118">
        <f t="shared" si="1"/>
        <v>2725</v>
      </c>
      <c r="I25" s="101">
        <f>Верх.!I28+108</f>
        <v>3270</v>
      </c>
      <c r="J25" s="118">
        <f t="shared" si="2"/>
        <v>1710</v>
      </c>
      <c r="K25" s="101">
        <f>Верх.!K28+108</f>
        <v>2052</v>
      </c>
    </row>
    <row r="26" spans="1:11" ht="15.6" x14ac:dyDescent="0.3">
      <c r="A26" s="189"/>
      <c r="B26" s="75" t="s">
        <v>27</v>
      </c>
      <c r="C26" s="76" t="s">
        <v>30</v>
      </c>
      <c r="D26" s="118">
        <f t="shared" si="3"/>
        <v>2915</v>
      </c>
      <c r="E26" s="119">
        <f>Верх.!E29+108</f>
        <v>3498</v>
      </c>
      <c r="F26" s="118">
        <f t="shared" si="0"/>
        <v>2790</v>
      </c>
      <c r="G26" s="101">
        <f>Верх.!G29+108</f>
        <v>3348</v>
      </c>
      <c r="H26" s="118">
        <f t="shared" si="1"/>
        <v>2740</v>
      </c>
      <c r="I26" s="101">
        <f>Верх.!I29+108</f>
        <v>3288</v>
      </c>
      <c r="J26" s="118">
        <f t="shared" si="2"/>
        <v>1720</v>
      </c>
      <c r="K26" s="101">
        <f>Верх.!K29+108</f>
        <v>2064</v>
      </c>
    </row>
    <row r="27" spans="1:11" ht="16.2" thickBot="1" x14ac:dyDescent="0.35">
      <c r="A27" s="217"/>
      <c r="B27" s="77" t="s">
        <v>28</v>
      </c>
      <c r="C27" s="78" t="s">
        <v>30</v>
      </c>
      <c r="D27" s="132">
        <f t="shared" si="3"/>
        <v>2915</v>
      </c>
      <c r="E27" s="133">
        <f>Верх.!E30+108</f>
        <v>3498</v>
      </c>
      <c r="F27" s="132">
        <f t="shared" si="0"/>
        <v>2790</v>
      </c>
      <c r="G27" s="163">
        <f>Верх.!G30+108</f>
        <v>3348</v>
      </c>
      <c r="H27" s="132">
        <f t="shared" si="1"/>
        <v>2740</v>
      </c>
      <c r="I27" s="163">
        <f>Верх.!I30+108</f>
        <v>3288</v>
      </c>
      <c r="J27" s="132">
        <f t="shared" si="2"/>
        <v>1720</v>
      </c>
      <c r="K27" s="163">
        <f>Верх.!K30+108</f>
        <v>2064</v>
      </c>
    </row>
    <row r="28" spans="1:11" ht="15.75" customHeight="1" x14ac:dyDescent="0.3">
      <c r="A28" s="188" t="s">
        <v>24</v>
      </c>
      <c r="B28" s="79" t="s">
        <v>13</v>
      </c>
      <c r="C28" s="74" t="s">
        <v>30</v>
      </c>
      <c r="D28" s="130"/>
      <c r="E28" s="131"/>
      <c r="F28" s="134"/>
      <c r="G28" s="135"/>
      <c r="H28" s="130"/>
      <c r="I28" s="131"/>
      <c r="J28" s="134"/>
      <c r="K28" s="136"/>
    </row>
    <row r="29" spans="1:11" ht="15.6" x14ac:dyDescent="0.3">
      <c r="A29" s="189"/>
      <c r="B29" s="80" t="s">
        <v>20</v>
      </c>
      <c r="C29" s="76" t="s">
        <v>30</v>
      </c>
      <c r="D29" s="118"/>
      <c r="E29" s="119"/>
      <c r="F29" s="137"/>
      <c r="G29" s="138"/>
      <c r="H29" s="118"/>
      <c r="I29" s="119"/>
      <c r="J29" s="137"/>
      <c r="K29" s="139"/>
    </row>
    <row r="30" spans="1:11" ht="15.6" x14ac:dyDescent="0.3">
      <c r="A30" s="189"/>
      <c r="B30" s="80" t="s">
        <v>19</v>
      </c>
      <c r="C30" s="76" t="s">
        <v>30</v>
      </c>
      <c r="D30" s="118">
        <f>E30/1.2</f>
        <v>1910</v>
      </c>
      <c r="E30" s="119">
        <f>Верх.!E33+108</f>
        <v>2292</v>
      </c>
      <c r="F30" s="137">
        <f>G30/1.2</f>
        <v>1480</v>
      </c>
      <c r="G30" s="138">
        <f>Верх.!G33+108</f>
        <v>1776</v>
      </c>
      <c r="H30" s="118">
        <f>I30/1.2</f>
        <v>1140</v>
      </c>
      <c r="I30" s="119">
        <f>Верх.!I33+108</f>
        <v>1368</v>
      </c>
      <c r="J30" s="137"/>
      <c r="K30" s="139"/>
    </row>
    <row r="31" spans="1:11" ht="15.6" x14ac:dyDescent="0.3">
      <c r="A31" s="189"/>
      <c r="B31" s="80" t="s">
        <v>18</v>
      </c>
      <c r="C31" s="76" t="s">
        <v>30</v>
      </c>
      <c r="D31" s="118">
        <f t="shared" ref="D31:D37" si="4">E31/1.2</f>
        <v>1910</v>
      </c>
      <c r="E31" s="119">
        <f>Верх.!E34+108</f>
        <v>2292</v>
      </c>
      <c r="F31" s="137">
        <f t="shared" ref="F31:F37" si="5">G31/1.2</f>
        <v>1480</v>
      </c>
      <c r="G31" s="138">
        <f>Верх.!G34+108</f>
        <v>1776</v>
      </c>
      <c r="H31" s="118">
        <f t="shared" ref="H31:H37" si="6">I31/1.2</f>
        <v>1140</v>
      </c>
      <c r="I31" s="119">
        <f>Верх.!I34+108</f>
        <v>1368</v>
      </c>
      <c r="J31" s="137"/>
      <c r="K31" s="139"/>
    </row>
    <row r="32" spans="1:11" ht="15.6" x14ac:dyDescent="0.3">
      <c r="A32" s="189"/>
      <c r="B32" s="80" t="s">
        <v>31</v>
      </c>
      <c r="C32" s="76" t="s">
        <v>30</v>
      </c>
      <c r="D32" s="118">
        <f t="shared" si="4"/>
        <v>1990</v>
      </c>
      <c r="E32" s="119">
        <f>Верх.!E35+108</f>
        <v>2388</v>
      </c>
      <c r="F32" s="137">
        <f t="shared" si="5"/>
        <v>1560</v>
      </c>
      <c r="G32" s="138">
        <f>Верх.!G35+108</f>
        <v>1872</v>
      </c>
      <c r="H32" s="118">
        <f t="shared" si="6"/>
        <v>1190</v>
      </c>
      <c r="I32" s="119">
        <f>Верх.!I35+108</f>
        <v>1428</v>
      </c>
      <c r="J32" s="137"/>
      <c r="K32" s="139"/>
    </row>
    <row r="33" spans="1:11" ht="15.6" x14ac:dyDescent="0.3">
      <c r="A33" s="189"/>
      <c r="B33" s="80" t="s">
        <v>21</v>
      </c>
      <c r="C33" s="76" t="s">
        <v>30</v>
      </c>
      <c r="D33" s="118">
        <f t="shared" si="4"/>
        <v>1990</v>
      </c>
      <c r="E33" s="119">
        <f>Верх.!E36+108</f>
        <v>2388</v>
      </c>
      <c r="F33" s="137">
        <f t="shared" si="5"/>
        <v>1560</v>
      </c>
      <c r="G33" s="138">
        <f>Верх.!G36+108</f>
        <v>1872</v>
      </c>
      <c r="H33" s="118">
        <f t="shared" si="6"/>
        <v>1190</v>
      </c>
      <c r="I33" s="119">
        <f>Верх.!I36+108</f>
        <v>1428</v>
      </c>
      <c r="J33" s="137"/>
      <c r="K33" s="139"/>
    </row>
    <row r="34" spans="1:11" ht="15.6" x14ac:dyDescent="0.3">
      <c r="A34" s="189"/>
      <c r="B34" s="80" t="s">
        <v>22</v>
      </c>
      <c r="C34" s="76" t="s">
        <v>30</v>
      </c>
      <c r="D34" s="118">
        <f t="shared" si="4"/>
        <v>2010</v>
      </c>
      <c r="E34" s="119">
        <f>Верх.!E37+108</f>
        <v>2412</v>
      </c>
      <c r="F34" s="137">
        <f t="shared" si="5"/>
        <v>1580</v>
      </c>
      <c r="G34" s="138">
        <f>Верх.!G37+108</f>
        <v>1896</v>
      </c>
      <c r="H34" s="118">
        <f t="shared" si="6"/>
        <v>1210</v>
      </c>
      <c r="I34" s="119">
        <f>Верх.!I37+108</f>
        <v>1452</v>
      </c>
      <c r="J34" s="137"/>
      <c r="K34" s="139"/>
    </row>
    <row r="35" spans="1:11" ht="15.6" x14ac:dyDescent="0.3">
      <c r="A35" s="189"/>
      <c r="B35" s="80" t="s">
        <v>23</v>
      </c>
      <c r="C35" s="76" t="s">
        <v>30</v>
      </c>
      <c r="D35" s="118">
        <f t="shared" si="4"/>
        <v>2010</v>
      </c>
      <c r="E35" s="119">
        <f>Верх.!E38+108</f>
        <v>2412</v>
      </c>
      <c r="F35" s="137">
        <f t="shared" si="5"/>
        <v>1580</v>
      </c>
      <c r="G35" s="138">
        <f>Верх.!G38+108</f>
        <v>1896</v>
      </c>
      <c r="H35" s="118">
        <f t="shared" si="6"/>
        <v>1210</v>
      </c>
      <c r="I35" s="119">
        <f>Верх.!I38+108</f>
        <v>1452</v>
      </c>
      <c r="J35" s="137"/>
      <c r="K35" s="139"/>
    </row>
    <row r="36" spans="1:11" ht="15.6" x14ac:dyDescent="0.3">
      <c r="A36" s="189"/>
      <c r="B36" s="80" t="s">
        <v>27</v>
      </c>
      <c r="C36" s="76" t="s">
        <v>30</v>
      </c>
      <c r="D36" s="118">
        <f t="shared" si="4"/>
        <v>2050</v>
      </c>
      <c r="E36" s="119">
        <f>Верх.!E39+108</f>
        <v>2460</v>
      </c>
      <c r="F36" s="137">
        <f t="shared" si="5"/>
        <v>1600</v>
      </c>
      <c r="G36" s="138">
        <f>Верх.!G39+108</f>
        <v>1920</v>
      </c>
      <c r="H36" s="118">
        <f t="shared" si="6"/>
        <v>1230</v>
      </c>
      <c r="I36" s="119">
        <f>Верх.!I39+108</f>
        <v>1476</v>
      </c>
      <c r="J36" s="137"/>
      <c r="K36" s="139"/>
    </row>
    <row r="37" spans="1:11" ht="16.2" thickBot="1" x14ac:dyDescent="0.35">
      <c r="A37" s="190"/>
      <c r="B37" s="81" t="s">
        <v>28</v>
      </c>
      <c r="C37" s="82" t="s">
        <v>30</v>
      </c>
      <c r="D37" s="120">
        <f t="shared" si="4"/>
        <v>2050</v>
      </c>
      <c r="E37" s="121">
        <f>Верх.!E40+108</f>
        <v>2460</v>
      </c>
      <c r="F37" s="140">
        <f t="shared" si="5"/>
        <v>1600</v>
      </c>
      <c r="G37" s="141">
        <f>Верх.!G40+108</f>
        <v>1920</v>
      </c>
      <c r="H37" s="120">
        <f t="shared" si="6"/>
        <v>1230</v>
      </c>
      <c r="I37" s="121">
        <f>Верх.!I40+108</f>
        <v>1476</v>
      </c>
      <c r="J37" s="140"/>
      <c r="K37" s="142"/>
    </row>
    <row r="38" spans="1:11" ht="15.6" x14ac:dyDescent="0.3">
      <c r="A38" s="196" t="s">
        <v>25</v>
      </c>
      <c r="B38" s="83" t="s">
        <v>13</v>
      </c>
      <c r="C38" s="74" t="s">
        <v>30</v>
      </c>
      <c r="D38" s="130"/>
      <c r="E38" s="131"/>
      <c r="F38" s="143"/>
      <c r="G38" s="144"/>
      <c r="H38" s="130"/>
      <c r="I38" s="131"/>
      <c r="J38" s="143"/>
      <c r="K38" s="131"/>
    </row>
    <row r="39" spans="1:11" ht="15.6" x14ac:dyDescent="0.3">
      <c r="A39" s="197"/>
      <c r="B39" s="75" t="s">
        <v>20</v>
      </c>
      <c r="C39" s="76" t="s">
        <v>30</v>
      </c>
      <c r="D39" s="118"/>
      <c r="E39" s="119"/>
      <c r="F39" s="137"/>
      <c r="G39" s="138"/>
      <c r="H39" s="118"/>
      <c r="I39" s="119"/>
      <c r="J39" s="137"/>
      <c r="K39" s="119"/>
    </row>
    <row r="40" spans="1:11" ht="15.6" x14ac:dyDescent="0.3">
      <c r="A40" s="197"/>
      <c r="B40" s="75" t="s">
        <v>19</v>
      </c>
      <c r="C40" s="76" t="s">
        <v>30</v>
      </c>
      <c r="D40" s="118">
        <f>E40/1.2</f>
        <v>1580</v>
      </c>
      <c r="E40" s="119">
        <f>Верх.!E43+108</f>
        <v>1896</v>
      </c>
      <c r="F40" s="137">
        <f>G40/1.2</f>
        <v>1220</v>
      </c>
      <c r="G40" s="138">
        <f>Верх.!G43+108</f>
        <v>1464</v>
      </c>
      <c r="H40" s="118">
        <f>I40/1.2</f>
        <v>870</v>
      </c>
      <c r="I40" s="119">
        <f>Верх.!I43+108</f>
        <v>1044</v>
      </c>
      <c r="J40" s="137"/>
      <c r="K40" s="119"/>
    </row>
    <row r="41" spans="1:11" ht="15.6" x14ac:dyDescent="0.3">
      <c r="A41" s="197"/>
      <c r="B41" s="75" t="s">
        <v>18</v>
      </c>
      <c r="C41" s="76" t="s">
        <v>30</v>
      </c>
      <c r="D41" s="118">
        <f t="shared" ref="D41:D47" si="7">E41/1.2</f>
        <v>1580</v>
      </c>
      <c r="E41" s="119">
        <f>Верх.!E44+108</f>
        <v>1896</v>
      </c>
      <c r="F41" s="137">
        <f t="shared" ref="F41:F47" si="8">G41/1.2</f>
        <v>1220</v>
      </c>
      <c r="G41" s="138">
        <f>Верх.!G44+108</f>
        <v>1464</v>
      </c>
      <c r="H41" s="118">
        <f t="shared" ref="H41:H47" si="9">I41/1.2</f>
        <v>870</v>
      </c>
      <c r="I41" s="119">
        <f>Верх.!I44+108</f>
        <v>1044</v>
      </c>
      <c r="J41" s="137"/>
      <c r="K41" s="119"/>
    </row>
    <row r="42" spans="1:11" ht="15.6" x14ac:dyDescent="0.3">
      <c r="A42" s="197"/>
      <c r="B42" s="75" t="s">
        <v>31</v>
      </c>
      <c r="C42" s="76" t="s">
        <v>30</v>
      </c>
      <c r="D42" s="118">
        <f t="shared" si="7"/>
        <v>1720</v>
      </c>
      <c r="E42" s="119">
        <f>Верх.!E45+108</f>
        <v>2064</v>
      </c>
      <c r="F42" s="137">
        <f t="shared" si="8"/>
        <v>1290</v>
      </c>
      <c r="G42" s="138">
        <f>Верх.!G45+108</f>
        <v>1548</v>
      </c>
      <c r="H42" s="118">
        <f t="shared" si="9"/>
        <v>920</v>
      </c>
      <c r="I42" s="119">
        <f>Верх.!I45+108</f>
        <v>1104</v>
      </c>
      <c r="J42" s="137"/>
      <c r="K42" s="119"/>
    </row>
    <row r="43" spans="1:11" ht="15.6" x14ac:dyDescent="0.3">
      <c r="A43" s="197"/>
      <c r="B43" s="75" t="s">
        <v>21</v>
      </c>
      <c r="C43" s="76" t="s">
        <v>30</v>
      </c>
      <c r="D43" s="118">
        <f t="shared" si="7"/>
        <v>1720</v>
      </c>
      <c r="E43" s="119">
        <f>Верх.!E46+108</f>
        <v>2064</v>
      </c>
      <c r="F43" s="137">
        <f t="shared" si="8"/>
        <v>1290</v>
      </c>
      <c r="G43" s="138">
        <f>Верх.!G46+108</f>
        <v>1548</v>
      </c>
      <c r="H43" s="118">
        <f t="shared" si="9"/>
        <v>920</v>
      </c>
      <c r="I43" s="119">
        <f>Верх.!I46+108</f>
        <v>1104</v>
      </c>
      <c r="J43" s="137"/>
      <c r="K43" s="119"/>
    </row>
    <row r="44" spans="1:11" ht="15.6" x14ac:dyDescent="0.3">
      <c r="A44" s="197"/>
      <c r="B44" s="75" t="s">
        <v>22</v>
      </c>
      <c r="C44" s="76" t="s">
        <v>30</v>
      </c>
      <c r="D44" s="118">
        <f t="shared" si="7"/>
        <v>1740</v>
      </c>
      <c r="E44" s="119">
        <f>Верх.!E47+108</f>
        <v>2088</v>
      </c>
      <c r="F44" s="137">
        <f t="shared" si="8"/>
        <v>1310</v>
      </c>
      <c r="G44" s="138">
        <f>Верх.!G47+108</f>
        <v>1572</v>
      </c>
      <c r="H44" s="118">
        <f t="shared" si="9"/>
        <v>940</v>
      </c>
      <c r="I44" s="119">
        <f>Верх.!I47+108</f>
        <v>1128</v>
      </c>
      <c r="J44" s="137"/>
      <c r="K44" s="119"/>
    </row>
    <row r="45" spans="1:11" ht="15.6" x14ac:dyDescent="0.3">
      <c r="A45" s="197"/>
      <c r="B45" s="75" t="s">
        <v>23</v>
      </c>
      <c r="C45" s="76" t="s">
        <v>30</v>
      </c>
      <c r="D45" s="118">
        <f t="shared" si="7"/>
        <v>1740</v>
      </c>
      <c r="E45" s="119">
        <f>Верх.!E48+108</f>
        <v>2088</v>
      </c>
      <c r="F45" s="137">
        <f t="shared" si="8"/>
        <v>1310</v>
      </c>
      <c r="G45" s="138">
        <f>Верх.!G48+108</f>
        <v>1572</v>
      </c>
      <c r="H45" s="118">
        <f t="shared" si="9"/>
        <v>940</v>
      </c>
      <c r="I45" s="119">
        <f>Верх.!I48+108</f>
        <v>1128</v>
      </c>
      <c r="J45" s="137"/>
      <c r="K45" s="119"/>
    </row>
    <row r="46" spans="1:11" ht="15.6" x14ac:dyDescent="0.3">
      <c r="A46" s="197"/>
      <c r="B46" s="75" t="s">
        <v>27</v>
      </c>
      <c r="C46" s="76" t="s">
        <v>30</v>
      </c>
      <c r="D46" s="118">
        <f t="shared" si="7"/>
        <v>1760</v>
      </c>
      <c r="E46" s="119">
        <f>Верх.!E49+108</f>
        <v>2112</v>
      </c>
      <c r="F46" s="137">
        <f t="shared" si="8"/>
        <v>1330</v>
      </c>
      <c r="G46" s="138">
        <f>Верх.!G49+108</f>
        <v>1596</v>
      </c>
      <c r="H46" s="118">
        <f t="shared" si="9"/>
        <v>960</v>
      </c>
      <c r="I46" s="119">
        <f>Верх.!I49+108</f>
        <v>1152</v>
      </c>
      <c r="J46" s="137"/>
      <c r="K46" s="119"/>
    </row>
    <row r="47" spans="1:11" ht="16.2" thickBot="1" x14ac:dyDescent="0.35">
      <c r="A47" s="198"/>
      <c r="B47" s="84" t="s">
        <v>28</v>
      </c>
      <c r="C47" s="82" t="s">
        <v>30</v>
      </c>
      <c r="D47" s="132">
        <f t="shared" si="7"/>
        <v>1760</v>
      </c>
      <c r="E47" s="133">
        <f>Верх.!E50+108</f>
        <v>2112</v>
      </c>
      <c r="F47" s="145">
        <f t="shared" si="8"/>
        <v>1330</v>
      </c>
      <c r="G47" s="146">
        <f>Верх.!G50+108</f>
        <v>1596</v>
      </c>
      <c r="H47" s="132">
        <f t="shared" si="9"/>
        <v>960</v>
      </c>
      <c r="I47" s="133">
        <f>Верх.!I50+108</f>
        <v>1152</v>
      </c>
      <c r="J47" s="145"/>
      <c r="K47" s="133"/>
    </row>
    <row r="48" spans="1:11" ht="15.75" customHeight="1" x14ac:dyDescent="0.3">
      <c r="A48" s="174" t="s">
        <v>33</v>
      </c>
      <c r="B48" s="83" t="s">
        <v>13</v>
      </c>
      <c r="C48" s="79" t="s">
        <v>30</v>
      </c>
      <c r="D48" s="147"/>
      <c r="E48" s="148"/>
      <c r="F48" s="147"/>
      <c r="G48" s="148"/>
      <c r="H48" s="134"/>
      <c r="I48" s="135"/>
      <c r="J48" s="147"/>
      <c r="K48" s="148"/>
    </row>
    <row r="49" spans="1:11" ht="15.6" x14ac:dyDescent="0.3">
      <c r="A49" s="175"/>
      <c r="B49" s="75" t="s">
        <v>20</v>
      </c>
      <c r="C49" s="92" t="s">
        <v>30</v>
      </c>
      <c r="D49" s="118"/>
      <c r="E49" s="119"/>
      <c r="F49" s="118"/>
      <c r="G49" s="119"/>
      <c r="H49" s="137"/>
      <c r="I49" s="138"/>
      <c r="J49" s="118"/>
      <c r="K49" s="119"/>
    </row>
    <row r="50" spans="1:11" ht="15.6" x14ac:dyDescent="0.3">
      <c r="A50" s="175"/>
      <c r="B50" s="75" t="s">
        <v>19</v>
      </c>
      <c r="C50" s="92" t="s">
        <v>30</v>
      </c>
      <c r="D50" s="118"/>
      <c r="E50" s="119"/>
      <c r="F50" s="118"/>
      <c r="G50" s="119"/>
      <c r="H50" s="140"/>
      <c r="I50" s="141"/>
      <c r="J50" s="118"/>
      <c r="K50" s="119"/>
    </row>
    <row r="51" spans="1:11" ht="15.6" x14ac:dyDescent="0.3">
      <c r="A51" s="175"/>
      <c r="B51" s="75" t="s">
        <v>18</v>
      </c>
      <c r="C51" s="92" t="s">
        <v>30</v>
      </c>
      <c r="D51" s="118"/>
      <c r="E51" s="119"/>
      <c r="F51" s="118"/>
      <c r="G51" s="119"/>
      <c r="H51" s="140">
        <f>I51/1.2</f>
        <v>815</v>
      </c>
      <c r="I51" s="141">
        <f>Верх.!I54+108</f>
        <v>978</v>
      </c>
      <c r="J51" s="118"/>
      <c r="K51" s="119"/>
    </row>
    <row r="52" spans="1:11" ht="15.6" x14ac:dyDescent="0.3">
      <c r="A52" s="175"/>
      <c r="B52" s="75" t="s">
        <v>31</v>
      </c>
      <c r="C52" s="92" t="s">
        <v>30</v>
      </c>
      <c r="D52" s="149"/>
      <c r="E52" s="119"/>
      <c r="F52" s="258">
        <f>G52/1.2</f>
        <v>1260</v>
      </c>
      <c r="G52" s="261">
        <f>Верх.!G55+108</f>
        <v>1512</v>
      </c>
      <c r="H52" s="267">
        <f>I52/1.2</f>
        <v>840</v>
      </c>
      <c r="I52" s="264">
        <f>Верх.!I55+108</f>
        <v>1008</v>
      </c>
      <c r="J52" s="258"/>
      <c r="K52" s="261"/>
    </row>
    <row r="53" spans="1:11" ht="15.6" x14ac:dyDescent="0.3">
      <c r="A53" s="175"/>
      <c r="B53" s="75" t="s">
        <v>21</v>
      </c>
      <c r="C53" s="92" t="s">
        <v>30</v>
      </c>
      <c r="D53" s="258">
        <f>E53/1.2</f>
        <v>1590</v>
      </c>
      <c r="E53" s="261">
        <f>Верх.!E56+108</f>
        <v>1908</v>
      </c>
      <c r="F53" s="259"/>
      <c r="G53" s="262"/>
      <c r="H53" s="268"/>
      <c r="I53" s="265"/>
      <c r="J53" s="259"/>
      <c r="K53" s="262"/>
    </row>
    <row r="54" spans="1:11" ht="15.6" x14ac:dyDescent="0.3">
      <c r="A54" s="175"/>
      <c r="B54" s="75" t="s">
        <v>22</v>
      </c>
      <c r="C54" s="92" t="s">
        <v>30</v>
      </c>
      <c r="D54" s="259"/>
      <c r="E54" s="262"/>
      <c r="F54" s="259"/>
      <c r="G54" s="262"/>
      <c r="H54" s="268"/>
      <c r="I54" s="265"/>
      <c r="J54" s="259"/>
      <c r="K54" s="262"/>
    </row>
    <row r="55" spans="1:11" ht="15.6" x14ac:dyDescent="0.3">
      <c r="A55" s="175"/>
      <c r="B55" s="75" t="s">
        <v>23</v>
      </c>
      <c r="C55" s="92" t="s">
        <v>30</v>
      </c>
      <c r="D55" s="259"/>
      <c r="E55" s="262"/>
      <c r="F55" s="259"/>
      <c r="G55" s="262"/>
      <c r="H55" s="268"/>
      <c r="I55" s="265"/>
      <c r="J55" s="259"/>
      <c r="K55" s="262"/>
    </row>
    <row r="56" spans="1:11" ht="15.6" x14ac:dyDescent="0.3">
      <c r="A56" s="175"/>
      <c r="B56" s="75" t="s">
        <v>27</v>
      </c>
      <c r="C56" s="92" t="s">
        <v>30</v>
      </c>
      <c r="D56" s="259"/>
      <c r="E56" s="262"/>
      <c r="F56" s="259"/>
      <c r="G56" s="262"/>
      <c r="H56" s="268"/>
      <c r="I56" s="265"/>
      <c r="J56" s="259"/>
      <c r="K56" s="262"/>
    </row>
    <row r="57" spans="1:11" ht="16.2" thickBot="1" x14ac:dyDescent="0.35">
      <c r="A57" s="176"/>
      <c r="B57" s="84" t="s">
        <v>28</v>
      </c>
      <c r="C57" s="93" t="s">
        <v>30</v>
      </c>
      <c r="D57" s="260"/>
      <c r="E57" s="263"/>
      <c r="F57" s="260"/>
      <c r="G57" s="263"/>
      <c r="H57" s="269"/>
      <c r="I57" s="266"/>
      <c r="J57" s="260"/>
      <c r="K57" s="263"/>
    </row>
    <row r="58" spans="1:11" ht="36" customHeight="1" thickBot="1" x14ac:dyDescent="0.3">
      <c r="A58" s="205" t="s">
        <v>7</v>
      </c>
      <c r="B58" s="201" t="s">
        <v>45</v>
      </c>
      <c r="C58" s="180" t="s">
        <v>15</v>
      </c>
      <c r="D58" s="208" t="s">
        <v>8</v>
      </c>
      <c r="E58" s="209"/>
      <c r="F58" s="209"/>
      <c r="G58" s="209"/>
      <c r="H58" s="209"/>
      <c r="I58" s="209"/>
      <c r="J58" s="209"/>
      <c r="K58" s="210"/>
    </row>
    <row r="59" spans="1:11" ht="72" customHeight="1" x14ac:dyDescent="0.25">
      <c r="A59" s="206"/>
      <c r="B59" s="202"/>
      <c r="C59" s="181"/>
      <c r="D59" s="199" t="s">
        <v>9</v>
      </c>
      <c r="E59" s="200"/>
      <c r="F59" s="193" t="s">
        <v>10</v>
      </c>
      <c r="G59" s="194"/>
      <c r="H59" s="199" t="s">
        <v>11</v>
      </c>
      <c r="I59" s="200"/>
      <c r="J59" s="193" t="s">
        <v>12</v>
      </c>
      <c r="K59" s="200"/>
    </row>
    <row r="60" spans="1:11" ht="31.8" thickBot="1" x14ac:dyDescent="0.3">
      <c r="A60" s="207"/>
      <c r="B60" s="203"/>
      <c r="C60" s="204"/>
      <c r="D60" s="111" t="s">
        <v>1</v>
      </c>
      <c r="E60" s="112" t="s">
        <v>2</v>
      </c>
      <c r="F60" s="113" t="s">
        <v>1</v>
      </c>
      <c r="G60" s="114" t="s">
        <v>2</v>
      </c>
      <c r="H60" s="111" t="s">
        <v>1</v>
      </c>
      <c r="I60" s="112" t="s">
        <v>2</v>
      </c>
      <c r="J60" s="113" t="s">
        <v>1</v>
      </c>
      <c r="K60" s="112" t="s">
        <v>2</v>
      </c>
    </row>
    <row r="61" spans="1:11" ht="15.75" customHeight="1" x14ac:dyDescent="0.3">
      <c r="A61" s="174" t="s">
        <v>34</v>
      </c>
      <c r="B61" s="89" t="s">
        <v>13</v>
      </c>
      <c r="C61" s="90" t="s">
        <v>30</v>
      </c>
      <c r="D61" s="21"/>
      <c r="E61" s="22"/>
      <c r="F61" s="21"/>
      <c r="G61" s="22"/>
      <c r="H61" s="28"/>
      <c r="I61" s="22"/>
      <c r="J61" s="21"/>
      <c r="K61" s="22"/>
    </row>
    <row r="62" spans="1:11" ht="15.6" x14ac:dyDescent="0.3">
      <c r="A62" s="175"/>
      <c r="B62" s="80" t="s">
        <v>20</v>
      </c>
      <c r="C62" s="90" t="s">
        <v>30</v>
      </c>
      <c r="D62" s="100"/>
      <c r="E62" s="23"/>
      <c r="F62" s="100"/>
      <c r="G62" s="23"/>
      <c r="H62" s="115"/>
      <c r="I62" s="23"/>
      <c r="J62" s="100"/>
      <c r="K62" s="23"/>
    </row>
    <row r="63" spans="1:11" ht="15.6" x14ac:dyDescent="0.3">
      <c r="A63" s="175"/>
      <c r="B63" s="80" t="s">
        <v>19</v>
      </c>
      <c r="C63" s="90" t="s">
        <v>30</v>
      </c>
      <c r="D63" s="100"/>
      <c r="E63" s="23"/>
      <c r="F63" s="100"/>
      <c r="G63" s="23"/>
      <c r="H63" s="115"/>
      <c r="I63" s="23"/>
      <c r="J63" s="100"/>
      <c r="K63" s="23"/>
    </row>
    <row r="64" spans="1:11" ht="15.6" x14ac:dyDescent="0.3">
      <c r="A64" s="175"/>
      <c r="B64" s="80" t="s">
        <v>18</v>
      </c>
      <c r="C64" s="90" t="s">
        <v>30</v>
      </c>
      <c r="D64" s="100"/>
      <c r="E64" s="23"/>
      <c r="F64" s="100"/>
      <c r="G64" s="23"/>
      <c r="H64" s="115"/>
      <c r="I64" s="23"/>
      <c r="J64" s="100">
        <f>K64/1.2</f>
        <v>590</v>
      </c>
      <c r="K64" s="23">
        <f>Верх.!K67+108</f>
        <v>708</v>
      </c>
    </row>
    <row r="65" spans="1:11" ht="15.6" x14ac:dyDescent="0.3">
      <c r="A65" s="175"/>
      <c r="B65" s="80" t="s">
        <v>31</v>
      </c>
      <c r="C65" s="90" t="s">
        <v>30</v>
      </c>
      <c r="D65" s="100"/>
      <c r="E65" s="23"/>
      <c r="F65" s="100"/>
      <c r="G65" s="23"/>
      <c r="H65" s="220">
        <f>I65/1.2</f>
        <v>1470</v>
      </c>
      <c r="I65" s="177">
        <f>Верх.!I68+108</f>
        <v>1764</v>
      </c>
      <c r="J65" s="182">
        <f>K65/1.2</f>
        <v>775</v>
      </c>
      <c r="K65" s="177">
        <f>Верх.!K68+108</f>
        <v>930</v>
      </c>
    </row>
    <row r="66" spans="1:11" ht="15.6" x14ac:dyDescent="0.3">
      <c r="A66" s="175"/>
      <c r="B66" s="80" t="s">
        <v>21</v>
      </c>
      <c r="C66" s="90" t="s">
        <v>30</v>
      </c>
      <c r="D66" s="116"/>
      <c r="E66" s="109"/>
      <c r="F66" s="100"/>
      <c r="G66" s="23"/>
      <c r="H66" s="221"/>
      <c r="I66" s="219"/>
      <c r="J66" s="183"/>
      <c r="K66" s="178"/>
    </row>
    <row r="67" spans="1:11" ht="15.6" x14ac:dyDescent="0.3">
      <c r="A67" s="175"/>
      <c r="B67" s="80" t="s">
        <v>22</v>
      </c>
      <c r="C67" s="90" t="s">
        <v>30</v>
      </c>
      <c r="D67" s="106"/>
      <c r="E67" s="99"/>
      <c r="F67" s="182">
        <f>G67/1.2</f>
        <v>2510</v>
      </c>
      <c r="G67" s="177">
        <f>Верх.!G70+108</f>
        <v>3012</v>
      </c>
      <c r="H67" s="220">
        <f>I67/1.2</f>
        <v>1900</v>
      </c>
      <c r="I67" s="177">
        <f>Верх.!I70+108</f>
        <v>2280</v>
      </c>
      <c r="J67" s="183"/>
      <c r="K67" s="178"/>
    </row>
    <row r="68" spans="1:11" ht="15.6" x14ac:dyDescent="0.3">
      <c r="A68" s="175"/>
      <c r="B68" s="80" t="s">
        <v>23</v>
      </c>
      <c r="C68" s="90" t="s">
        <v>30</v>
      </c>
      <c r="D68" s="106">
        <f>E68/1.2</f>
        <v>2770</v>
      </c>
      <c r="E68" s="99">
        <f>Верх.!E71+108</f>
        <v>3324</v>
      </c>
      <c r="F68" s="251"/>
      <c r="G68" s="219"/>
      <c r="H68" s="221"/>
      <c r="I68" s="219"/>
      <c r="J68" s="183"/>
      <c r="K68" s="178"/>
    </row>
    <row r="69" spans="1:11" ht="15.6" x14ac:dyDescent="0.3">
      <c r="A69" s="175"/>
      <c r="B69" s="80" t="s">
        <v>27</v>
      </c>
      <c r="C69" s="90" t="s">
        <v>30</v>
      </c>
      <c r="D69" s="182">
        <f>E69/1.2</f>
        <v>3230</v>
      </c>
      <c r="E69" s="177">
        <f>Верх.!E72+108</f>
        <v>3876</v>
      </c>
      <c r="F69" s="182">
        <f>G69/1.2</f>
        <v>2755</v>
      </c>
      <c r="G69" s="177">
        <f>Верх.!G72+108</f>
        <v>3306</v>
      </c>
      <c r="H69" s="220">
        <f>I69/1.2</f>
        <v>2040</v>
      </c>
      <c r="I69" s="177">
        <f>Верх.!I72+108</f>
        <v>2448</v>
      </c>
      <c r="J69" s="183"/>
      <c r="K69" s="178"/>
    </row>
    <row r="70" spans="1:11" ht="16.2" thickBot="1" x14ac:dyDescent="0.35">
      <c r="A70" s="176"/>
      <c r="B70" s="81" t="s">
        <v>28</v>
      </c>
      <c r="C70" s="91" t="s">
        <v>30</v>
      </c>
      <c r="D70" s="184"/>
      <c r="E70" s="179"/>
      <c r="F70" s="184"/>
      <c r="G70" s="179"/>
      <c r="H70" s="252"/>
      <c r="I70" s="179"/>
      <c r="J70" s="184"/>
      <c r="K70" s="179"/>
    </row>
    <row r="71" spans="1:11" ht="15.6" x14ac:dyDescent="0.3">
      <c r="A71" s="233" t="s">
        <v>26</v>
      </c>
      <c r="B71" s="89" t="s">
        <v>13</v>
      </c>
      <c r="C71" s="74" t="s">
        <v>30</v>
      </c>
      <c r="D71" s="21"/>
      <c r="E71" s="22"/>
      <c r="F71" s="21"/>
      <c r="G71" s="22"/>
      <c r="H71" s="21"/>
      <c r="I71" s="22"/>
      <c r="J71" s="21"/>
      <c r="K71" s="22"/>
    </row>
    <row r="72" spans="1:11" ht="15.6" x14ac:dyDescent="0.3">
      <c r="A72" s="175"/>
      <c r="B72" s="80" t="s">
        <v>20</v>
      </c>
      <c r="C72" s="76" t="s">
        <v>30</v>
      </c>
      <c r="D72" s="100"/>
      <c r="E72" s="23"/>
      <c r="F72" s="100"/>
      <c r="G72" s="23"/>
      <c r="H72" s="100"/>
      <c r="I72" s="23"/>
      <c r="J72" s="100"/>
      <c r="K72" s="23"/>
    </row>
    <row r="73" spans="1:11" ht="15.6" x14ac:dyDescent="0.3">
      <c r="A73" s="175"/>
      <c r="B73" s="80" t="s">
        <v>19</v>
      </c>
      <c r="C73" s="76" t="s">
        <v>30</v>
      </c>
      <c r="D73" s="100"/>
      <c r="E73" s="23"/>
      <c r="F73" s="100"/>
      <c r="G73" s="23"/>
      <c r="H73" s="118"/>
      <c r="I73" s="119"/>
      <c r="J73" s="120">
        <f>K73/1.2</f>
        <v>1540</v>
      </c>
      <c r="K73" s="121">
        <f>Верх.!K76+108</f>
        <v>1848</v>
      </c>
    </row>
    <row r="74" spans="1:11" ht="15.6" x14ac:dyDescent="0.3">
      <c r="A74" s="175"/>
      <c r="B74" s="80" t="s">
        <v>18</v>
      </c>
      <c r="C74" s="76" t="s">
        <v>30</v>
      </c>
      <c r="D74" s="100"/>
      <c r="E74" s="23"/>
      <c r="F74" s="100"/>
      <c r="G74" s="23"/>
      <c r="H74" s="118">
        <f t="shared" ref="H74:H80" si="10">I74/1.2</f>
        <v>3015</v>
      </c>
      <c r="I74" s="119">
        <f>Верх.!I77+108</f>
        <v>3618</v>
      </c>
      <c r="J74" s="120">
        <f>K74/1.2</f>
        <v>1645</v>
      </c>
      <c r="K74" s="121">
        <f>Верх.!K77+108</f>
        <v>1974</v>
      </c>
    </row>
    <row r="75" spans="1:11" ht="15.6" x14ac:dyDescent="0.3">
      <c r="A75" s="175"/>
      <c r="B75" s="80" t="s">
        <v>31</v>
      </c>
      <c r="C75" s="76" t="s">
        <v>30</v>
      </c>
      <c r="D75" s="100"/>
      <c r="E75" s="23"/>
      <c r="F75" s="100">
        <f t="shared" ref="F75:F80" si="11">G75/1.2</f>
        <v>3540</v>
      </c>
      <c r="G75" s="23">
        <f>Верх.!G78+108</f>
        <v>4248</v>
      </c>
      <c r="H75" s="100">
        <f t="shared" si="10"/>
        <v>3200</v>
      </c>
      <c r="I75" s="23">
        <f>Верх.!I78+108</f>
        <v>3840</v>
      </c>
      <c r="J75" s="106">
        <f t="shared" ref="J75:J80" si="12">K75/1.2</f>
        <v>1810</v>
      </c>
      <c r="K75" s="99">
        <f>Верх.!K78+108</f>
        <v>2172</v>
      </c>
    </row>
    <row r="76" spans="1:11" ht="15.6" x14ac:dyDescent="0.3">
      <c r="A76" s="175"/>
      <c r="B76" s="80" t="s">
        <v>21</v>
      </c>
      <c r="C76" s="76" t="s">
        <v>30</v>
      </c>
      <c r="D76" s="100">
        <f>E76/1.2</f>
        <v>9125</v>
      </c>
      <c r="E76" s="23">
        <f>Верх.!E79+108</f>
        <v>10950</v>
      </c>
      <c r="F76" s="100">
        <f t="shared" si="11"/>
        <v>6680</v>
      </c>
      <c r="G76" s="23">
        <f>Верх.!G79+108</f>
        <v>8016</v>
      </c>
      <c r="H76" s="100">
        <f t="shared" si="10"/>
        <v>5365</v>
      </c>
      <c r="I76" s="23">
        <f>Верх.!I79+108</f>
        <v>6438</v>
      </c>
      <c r="J76" s="106">
        <f t="shared" si="12"/>
        <v>2230</v>
      </c>
      <c r="K76" s="99">
        <f>Верх.!K79+108</f>
        <v>2676</v>
      </c>
    </row>
    <row r="77" spans="1:11" ht="15.6" x14ac:dyDescent="0.3">
      <c r="A77" s="175"/>
      <c r="B77" s="80" t="s">
        <v>22</v>
      </c>
      <c r="C77" s="76" t="s">
        <v>30</v>
      </c>
      <c r="D77" s="100">
        <f>E77/1.2</f>
        <v>10625</v>
      </c>
      <c r="E77" s="23">
        <f>Верх.!E80+108</f>
        <v>12750</v>
      </c>
      <c r="F77" s="100">
        <f t="shared" si="11"/>
        <v>7850</v>
      </c>
      <c r="G77" s="23">
        <f>Верх.!G80+108</f>
        <v>9420</v>
      </c>
      <c r="H77" s="100">
        <f t="shared" si="10"/>
        <v>6000</v>
      </c>
      <c r="I77" s="23">
        <f>Верх.!I80+108</f>
        <v>7200</v>
      </c>
      <c r="J77" s="106">
        <f t="shared" si="12"/>
        <v>2465</v>
      </c>
      <c r="K77" s="99">
        <f>Верх.!K80+108</f>
        <v>2958</v>
      </c>
    </row>
    <row r="78" spans="1:11" ht="15.6" x14ac:dyDescent="0.3">
      <c r="A78" s="175"/>
      <c r="B78" s="80" t="s">
        <v>23</v>
      </c>
      <c r="C78" s="76" t="s">
        <v>30</v>
      </c>
      <c r="D78" s="100">
        <f>E78/1.2</f>
        <v>12050</v>
      </c>
      <c r="E78" s="23">
        <f>Верх.!E81+108</f>
        <v>14460</v>
      </c>
      <c r="F78" s="100">
        <f t="shared" si="11"/>
        <v>9225</v>
      </c>
      <c r="G78" s="23">
        <f>Верх.!G81+108</f>
        <v>11070</v>
      </c>
      <c r="H78" s="100">
        <f t="shared" si="10"/>
        <v>6720</v>
      </c>
      <c r="I78" s="23">
        <f>Верх.!I81+108</f>
        <v>8064</v>
      </c>
      <c r="J78" s="106">
        <f t="shared" si="12"/>
        <v>2785</v>
      </c>
      <c r="K78" s="99">
        <f>Верх.!K81+108</f>
        <v>3342</v>
      </c>
    </row>
    <row r="79" spans="1:11" ht="15.6" x14ac:dyDescent="0.3">
      <c r="A79" s="175"/>
      <c r="B79" s="80" t="s">
        <v>27</v>
      </c>
      <c r="C79" s="76" t="s">
        <v>30</v>
      </c>
      <c r="D79" s="100">
        <f>E79/1.2</f>
        <v>13070</v>
      </c>
      <c r="E79" s="23">
        <f>Верх.!E82+108</f>
        <v>15684</v>
      </c>
      <c r="F79" s="100">
        <f t="shared" si="11"/>
        <v>10440</v>
      </c>
      <c r="G79" s="23">
        <f>Верх.!G82+108</f>
        <v>12528</v>
      </c>
      <c r="H79" s="100">
        <f t="shared" si="10"/>
        <v>7010</v>
      </c>
      <c r="I79" s="23">
        <f>Верх.!I82+108</f>
        <v>8412</v>
      </c>
      <c r="J79" s="106">
        <f t="shared" si="12"/>
        <v>2930</v>
      </c>
      <c r="K79" s="99">
        <f>Верх.!K82+108</f>
        <v>3516</v>
      </c>
    </row>
    <row r="80" spans="1:11" ht="16.2" thickBot="1" x14ac:dyDescent="0.35">
      <c r="A80" s="176"/>
      <c r="B80" s="81" t="s">
        <v>28</v>
      </c>
      <c r="C80" s="82" t="s">
        <v>30</v>
      </c>
      <c r="D80" s="102">
        <f>E80/1.2</f>
        <v>13825</v>
      </c>
      <c r="E80" s="103">
        <f>Верх.!E83+108</f>
        <v>16590</v>
      </c>
      <c r="F80" s="102">
        <f t="shared" si="11"/>
        <v>11340</v>
      </c>
      <c r="G80" s="103">
        <f>Верх.!G83+108</f>
        <v>13608</v>
      </c>
      <c r="H80" s="102">
        <f t="shared" si="10"/>
        <v>7350</v>
      </c>
      <c r="I80" s="103">
        <f>Верх.!I83+108</f>
        <v>8820</v>
      </c>
      <c r="J80" s="102">
        <f t="shared" si="12"/>
        <v>3110</v>
      </c>
      <c r="K80" s="103">
        <f>Верх.!K83+108</f>
        <v>3732</v>
      </c>
    </row>
    <row r="81" spans="1:11" ht="15" x14ac:dyDescent="0.25">
      <c r="D81" s="9"/>
      <c r="E81" s="9"/>
      <c r="F81" s="9"/>
      <c r="G81" s="9"/>
      <c r="H81" s="9"/>
      <c r="I81" s="9"/>
      <c r="J81" s="9"/>
      <c r="K81" s="9"/>
    </row>
    <row r="82" spans="1:11" ht="0.75" customHeight="1" thickBot="1" x14ac:dyDescent="0.3">
      <c r="D82" s="9"/>
      <c r="E82" s="9"/>
      <c r="F82" s="9"/>
      <c r="G82" s="9"/>
      <c r="H82" s="9"/>
      <c r="I82" s="9"/>
      <c r="J82" s="9"/>
      <c r="K82" s="9"/>
    </row>
    <row r="83" spans="1:11" ht="38.25" customHeight="1" thickBot="1" x14ac:dyDescent="0.3">
      <c r="A83" s="270" t="s">
        <v>47</v>
      </c>
      <c r="B83" s="271"/>
      <c r="C83" s="271"/>
      <c r="D83" s="271"/>
      <c r="E83" s="272"/>
      <c r="F83" s="9"/>
      <c r="G83" s="9"/>
      <c r="H83" s="9"/>
      <c r="I83" s="9"/>
      <c r="J83" s="9"/>
      <c r="K83" s="9"/>
    </row>
    <row r="84" spans="1:11" ht="43.5" customHeight="1" thickBot="1" x14ac:dyDescent="0.3">
      <c r="A84" s="277" t="s">
        <v>7</v>
      </c>
      <c r="B84" s="278"/>
      <c r="C84" s="94" t="s">
        <v>15</v>
      </c>
      <c r="D84" s="95" t="s">
        <v>1</v>
      </c>
      <c r="E84" s="73" t="s">
        <v>2</v>
      </c>
      <c r="F84" s="9"/>
      <c r="G84" s="9"/>
      <c r="H84" s="9"/>
      <c r="I84" s="9"/>
      <c r="J84" s="9"/>
      <c r="K84" s="9"/>
    </row>
    <row r="85" spans="1:11" ht="15.6" x14ac:dyDescent="0.25">
      <c r="A85" s="279" t="s">
        <v>14</v>
      </c>
      <c r="B85" s="280"/>
      <c r="C85" s="96" t="s">
        <v>30</v>
      </c>
      <c r="D85" s="21">
        <f t="shared" ref="D85:D90" si="13">E85/1.2</f>
        <v>405</v>
      </c>
      <c r="E85" s="125">
        <f>Верх.!E88+108</f>
        <v>486</v>
      </c>
      <c r="F85" s="33"/>
      <c r="G85" s="33"/>
      <c r="H85" s="33"/>
      <c r="I85" s="33"/>
      <c r="J85" s="9"/>
      <c r="K85" s="9"/>
    </row>
    <row r="86" spans="1:11" ht="15.6" x14ac:dyDescent="0.25">
      <c r="A86" s="275" t="s">
        <v>24</v>
      </c>
      <c r="B86" s="276"/>
      <c r="C86" s="97" t="s">
        <v>30</v>
      </c>
      <c r="D86" s="100">
        <f t="shared" si="13"/>
        <v>550</v>
      </c>
      <c r="E86" s="122">
        <f>Верх.!E89+108</f>
        <v>660</v>
      </c>
      <c r="F86" s="33"/>
      <c r="G86" s="33"/>
      <c r="H86" s="33"/>
      <c r="I86" s="33"/>
      <c r="J86" s="9"/>
      <c r="K86" s="9"/>
    </row>
    <row r="87" spans="1:11" ht="15.6" x14ac:dyDescent="0.25">
      <c r="A87" s="275" t="s">
        <v>25</v>
      </c>
      <c r="B87" s="276"/>
      <c r="C87" s="97" t="s">
        <v>30</v>
      </c>
      <c r="D87" s="100">
        <f t="shared" si="13"/>
        <v>550</v>
      </c>
      <c r="E87" s="122">
        <f>Верх.!E90+108</f>
        <v>660</v>
      </c>
      <c r="F87" s="33"/>
      <c r="G87" s="33"/>
      <c r="H87" s="33"/>
      <c r="I87" s="33"/>
      <c r="J87" s="9"/>
      <c r="K87" s="9"/>
    </row>
    <row r="88" spans="1:11" ht="15.6" x14ac:dyDescent="0.25">
      <c r="A88" s="275" t="s">
        <v>33</v>
      </c>
      <c r="B88" s="276"/>
      <c r="C88" s="97" t="s">
        <v>30</v>
      </c>
      <c r="D88" s="100">
        <f t="shared" si="13"/>
        <v>365</v>
      </c>
      <c r="E88" s="122">
        <f>Верх.!E91+108</f>
        <v>438</v>
      </c>
      <c r="F88" s="33"/>
      <c r="G88" s="33"/>
      <c r="H88" s="33"/>
      <c r="I88" s="33"/>
      <c r="J88" s="9"/>
      <c r="K88" s="9"/>
    </row>
    <row r="89" spans="1:11" ht="15.6" x14ac:dyDescent="0.25">
      <c r="A89" s="275" t="s">
        <v>34</v>
      </c>
      <c r="B89" s="276"/>
      <c r="C89" s="97" t="s">
        <v>30</v>
      </c>
      <c r="D89" s="100">
        <f t="shared" si="13"/>
        <v>550</v>
      </c>
      <c r="E89" s="122">
        <f>Верх.!E92+108</f>
        <v>660</v>
      </c>
      <c r="F89" s="33"/>
      <c r="G89" s="33"/>
      <c r="H89" s="33"/>
      <c r="I89" s="33"/>
      <c r="J89" s="9"/>
      <c r="K89" s="9"/>
    </row>
    <row r="90" spans="1:11" ht="21" customHeight="1" thickBot="1" x14ac:dyDescent="0.3">
      <c r="A90" s="273" t="s">
        <v>26</v>
      </c>
      <c r="B90" s="274"/>
      <c r="C90" s="98" t="s">
        <v>30</v>
      </c>
      <c r="D90" s="102">
        <f t="shared" si="13"/>
        <v>550</v>
      </c>
      <c r="E90" s="150">
        <f>Верх.!E93+108</f>
        <v>660</v>
      </c>
      <c r="F90" s="33"/>
      <c r="G90" s="33"/>
      <c r="H90" s="33"/>
      <c r="I90" s="33"/>
      <c r="J90" s="9"/>
      <c r="K90" s="9"/>
    </row>
    <row r="91" spans="1:11" ht="15" x14ac:dyDescent="0.25">
      <c r="A91" s="218"/>
      <c r="B91" s="218"/>
      <c r="C91" s="37"/>
      <c r="D91" s="33"/>
      <c r="E91" s="33"/>
      <c r="F91" s="33"/>
      <c r="G91" s="33"/>
      <c r="H91" s="33"/>
      <c r="I91" s="33"/>
      <c r="J91" s="9"/>
      <c r="K91" s="9"/>
    </row>
    <row r="92" spans="1:11" ht="15.6" thickBot="1" x14ac:dyDescent="0.3">
      <c r="A92" s="37"/>
      <c r="B92" s="37"/>
      <c r="C92" s="37"/>
      <c r="D92" s="33"/>
      <c r="E92" s="33"/>
      <c r="F92" s="33"/>
      <c r="G92" s="33"/>
      <c r="H92" s="33"/>
      <c r="I92" s="33"/>
    </row>
    <row r="93" spans="1:11" ht="18.600000000000001" thickBot="1" x14ac:dyDescent="0.3">
      <c r="A93" s="236" t="s">
        <v>35</v>
      </c>
      <c r="B93" s="237"/>
      <c r="C93" s="237"/>
      <c r="D93" s="237"/>
      <c r="E93" s="237"/>
      <c r="F93" s="237"/>
      <c r="G93" s="237"/>
      <c r="H93" s="237"/>
      <c r="I93" s="238"/>
    </row>
    <row r="94" spans="1:11" ht="43.5" customHeight="1" thickBot="1" x14ac:dyDescent="0.3">
      <c r="A94" s="241" t="s">
        <v>36</v>
      </c>
      <c r="B94" s="242"/>
      <c r="C94" s="239" t="s">
        <v>15</v>
      </c>
      <c r="D94" s="245" t="s">
        <v>46</v>
      </c>
      <c r="E94" s="246"/>
      <c r="F94" s="245" t="s">
        <v>40</v>
      </c>
      <c r="G94" s="246"/>
      <c r="H94" s="245" t="s">
        <v>41</v>
      </c>
      <c r="I94" s="246"/>
    </row>
    <row r="95" spans="1:11" ht="31.8" thickBot="1" x14ac:dyDescent="0.3">
      <c r="A95" s="243"/>
      <c r="B95" s="244"/>
      <c r="C95" s="240"/>
      <c r="D95" s="40" t="s">
        <v>1</v>
      </c>
      <c r="E95" s="41" t="s">
        <v>2</v>
      </c>
      <c r="F95" s="40" t="s">
        <v>1</v>
      </c>
      <c r="G95" s="41" t="s">
        <v>2</v>
      </c>
      <c r="H95" s="40" t="s">
        <v>1</v>
      </c>
      <c r="I95" s="41" t="s">
        <v>2</v>
      </c>
    </row>
    <row r="96" spans="1:11" ht="32.25" customHeight="1" x14ac:dyDescent="0.25">
      <c r="A96" s="249" t="s">
        <v>42</v>
      </c>
      <c r="B96" s="250"/>
      <c r="C96" s="45" t="s">
        <v>30</v>
      </c>
      <c r="D96" s="21">
        <f>E96/1.2</f>
        <v>425</v>
      </c>
      <c r="E96" s="126">
        <f>Верх.!E99+108</f>
        <v>510</v>
      </c>
      <c r="F96" s="21">
        <f>G96/1.2</f>
        <v>615</v>
      </c>
      <c r="G96" s="125">
        <f>Нижн.!G94-42</f>
        <v>738</v>
      </c>
      <c r="H96" s="21">
        <f>I96/1.2</f>
        <v>795</v>
      </c>
      <c r="I96" s="125">
        <f>Нижн.!I94-42</f>
        <v>954</v>
      </c>
    </row>
    <row r="97" spans="1:9" ht="31.5" customHeight="1" x14ac:dyDescent="0.25">
      <c r="A97" s="247" t="s">
        <v>43</v>
      </c>
      <c r="B97" s="248"/>
      <c r="C97" s="46" t="s">
        <v>30</v>
      </c>
      <c r="D97" s="100">
        <f>E97/1.2</f>
        <v>320</v>
      </c>
      <c r="E97" s="127">
        <f>Верх.!E100+108</f>
        <v>384</v>
      </c>
      <c r="F97" s="100">
        <f>G97/1.2</f>
        <v>585</v>
      </c>
      <c r="G97" s="123">
        <f>Нижн.!G95-42</f>
        <v>702</v>
      </c>
      <c r="H97" s="100">
        <f>I97/1.2</f>
        <v>700</v>
      </c>
      <c r="I97" s="123">
        <f>Нижн.!I95-42</f>
        <v>840</v>
      </c>
    </row>
    <row r="98" spans="1:9" ht="35.25" customHeight="1" thickBot="1" x14ac:dyDescent="0.3">
      <c r="A98" s="234" t="s">
        <v>44</v>
      </c>
      <c r="B98" s="235"/>
      <c r="C98" s="47" t="s">
        <v>30</v>
      </c>
      <c r="D98" s="102">
        <f>E98/1.2</f>
        <v>270</v>
      </c>
      <c r="E98" s="129">
        <f>Верх.!E101+108</f>
        <v>324</v>
      </c>
      <c r="F98" s="102">
        <f>G98/1.2</f>
        <v>520</v>
      </c>
      <c r="G98" s="124">
        <f>Нижн.!G96-42</f>
        <v>624</v>
      </c>
      <c r="H98" s="102">
        <f>I98/1.2</f>
        <v>635</v>
      </c>
      <c r="I98" s="124">
        <f>Нижн.!I96-42</f>
        <v>762</v>
      </c>
    </row>
    <row r="101" spans="1:9" ht="15" x14ac:dyDescent="0.25">
      <c r="A101" s="4" t="s">
        <v>29</v>
      </c>
      <c r="B101" s="6"/>
      <c r="C101" s="10"/>
      <c r="D101" s="10"/>
      <c r="E101" s="9"/>
      <c r="F101" s="10" t="s">
        <v>3</v>
      </c>
      <c r="I101" s="10"/>
    </row>
    <row r="102" spans="1:9" ht="15" x14ac:dyDescent="0.25">
      <c r="A102" s="4"/>
      <c r="B102" s="6"/>
      <c r="C102" s="10"/>
      <c r="D102" s="10"/>
      <c r="E102" s="9"/>
    </row>
    <row r="103" spans="1:9" ht="15" x14ac:dyDescent="0.25">
      <c r="A103" s="4"/>
      <c r="B103" s="6"/>
      <c r="C103" s="10"/>
      <c r="D103" s="10"/>
      <c r="E103" s="9"/>
    </row>
    <row r="104" spans="1:9" ht="15" x14ac:dyDescent="0.25">
      <c r="A104" s="4"/>
      <c r="B104" s="6"/>
      <c r="C104" s="4"/>
      <c r="D104" s="4"/>
      <c r="E104" s="9"/>
    </row>
    <row r="105" spans="1:9" ht="15" x14ac:dyDescent="0.25">
      <c r="A105" s="9" t="s">
        <v>4</v>
      </c>
      <c r="B105" s="12"/>
      <c r="C105" s="9"/>
      <c r="D105" s="9"/>
      <c r="E105" s="9"/>
      <c r="F105" s="9" t="s">
        <v>5</v>
      </c>
      <c r="I105" s="9"/>
    </row>
  </sheetData>
  <mergeCells count="69">
    <mergeCell ref="A97:B97"/>
    <mergeCell ref="A98:B98"/>
    <mergeCell ref="A84:B84"/>
    <mergeCell ref="A85:B85"/>
    <mergeCell ref="A93:I93"/>
    <mergeCell ref="A94:B95"/>
    <mergeCell ref="C94:C95"/>
    <mergeCell ref="D94:E94"/>
    <mergeCell ref="F94:G94"/>
    <mergeCell ref="A96:B96"/>
    <mergeCell ref="A83:E83"/>
    <mergeCell ref="A71:A80"/>
    <mergeCell ref="H94:I94"/>
    <mergeCell ref="A90:B90"/>
    <mergeCell ref="A87:B87"/>
    <mergeCell ref="A88:B88"/>
    <mergeCell ref="A89:B89"/>
    <mergeCell ref="A86:B86"/>
    <mergeCell ref="A91:B91"/>
    <mergeCell ref="J65:J70"/>
    <mergeCell ref="K65:K70"/>
    <mergeCell ref="H69:H70"/>
    <mergeCell ref="D58:K58"/>
    <mergeCell ref="D59:E59"/>
    <mergeCell ref="H67:H68"/>
    <mergeCell ref="I69:I70"/>
    <mergeCell ref="F59:G59"/>
    <mergeCell ref="F67:F68"/>
    <mergeCell ref="I65:I66"/>
    <mergeCell ref="H65:H66"/>
    <mergeCell ref="E69:E70"/>
    <mergeCell ref="D69:D70"/>
    <mergeCell ref="J59:K59"/>
    <mergeCell ref="I67:I68"/>
    <mergeCell ref="F69:F70"/>
    <mergeCell ref="G69:G70"/>
    <mergeCell ref="G67:G68"/>
    <mergeCell ref="H52:H57"/>
    <mergeCell ref="H59:I59"/>
    <mergeCell ref="A58:A60"/>
    <mergeCell ref="B58:B60"/>
    <mergeCell ref="C58:C60"/>
    <mergeCell ref="A61:A70"/>
    <mergeCell ref="A48:A57"/>
    <mergeCell ref="A38:A47"/>
    <mergeCell ref="A18:A27"/>
    <mergeCell ref="A28:A37"/>
    <mergeCell ref="J52:J57"/>
    <mergeCell ref="J16:K16"/>
    <mergeCell ref="E53:E57"/>
    <mergeCell ref="K52:K57"/>
    <mergeCell ref="G52:G57"/>
    <mergeCell ref="D53:D57"/>
    <mergeCell ref="F52:F57"/>
    <mergeCell ref="I52:I57"/>
    <mergeCell ref="A12:K12"/>
    <mergeCell ref="D16:E16"/>
    <mergeCell ref="F16:G16"/>
    <mergeCell ref="H16:I16"/>
    <mergeCell ref="A13:K13"/>
    <mergeCell ref="A15:A17"/>
    <mergeCell ref="B15:B17"/>
    <mergeCell ref="C15:C17"/>
    <mergeCell ref="D15:K15"/>
    <mergeCell ref="L2:Q2"/>
    <mergeCell ref="L3:R3"/>
    <mergeCell ref="A9:K9"/>
    <mergeCell ref="A10:K10"/>
    <mergeCell ref="H4:L4"/>
  </mergeCells>
  <phoneticPr fontId="14" type="noConversion"/>
  <pageMargins left="0.59055118110236227" right="0.39370078740157483" top="0.78740157480314965" bottom="0.78740157480314965" header="0.51181102362204722" footer="0.51181102362204722"/>
  <pageSetup paperSize="9" scale="73" orientation="portrait" r:id="rId1"/>
  <headerFooter alignWithMargins="0"/>
  <rowBreaks count="1" manualBreakCount="1">
    <brk id="57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abSelected="1" view="pageBreakPreview" topLeftCell="A34" zoomScale="115" workbookViewId="0">
      <selection activeCell="K17" sqref="K17"/>
    </sheetView>
  </sheetViews>
  <sheetFormatPr defaultRowHeight="13.2" x14ac:dyDescent="0.25"/>
  <cols>
    <col min="2" max="2" width="22.88671875" customWidth="1"/>
    <col min="3" max="3" width="9.6640625" customWidth="1"/>
    <col min="4" max="4" width="9.44140625" customWidth="1"/>
    <col min="5" max="5" width="9.5546875" customWidth="1"/>
    <col min="6" max="6" width="9.33203125" customWidth="1"/>
    <col min="7" max="7" width="9.44140625" customWidth="1"/>
    <col min="8" max="8" width="10.6640625" customWidth="1"/>
    <col min="9" max="9" width="11.109375" customWidth="1"/>
    <col min="10" max="10" width="10.44140625" customWidth="1"/>
    <col min="11" max="11" width="11.33203125" customWidth="1"/>
  </cols>
  <sheetData>
    <row r="1" spans="1:18" ht="15.6" x14ac:dyDescent="0.3">
      <c r="B1" s="1"/>
      <c r="C1" s="20"/>
      <c r="D1" s="20"/>
      <c r="E1" s="20"/>
      <c r="F1" s="20"/>
      <c r="G1" s="20"/>
      <c r="H1" s="298" t="s">
        <v>16</v>
      </c>
      <c r="I1" s="298"/>
      <c r="J1" s="298"/>
      <c r="K1" s="298"/>
    </row>
    <row r="2" spans="1:18" ht="15.6" x14ac:dyDescent="0.3">
      <c r="B2" s="1"/>
      <c r="C2" s="20"/>
      <c r="D2" s="20"/>
      <c r="E2" s="20"/>
      <c r="F2" s="20"/>
      <c r="G2" s="20"/>
      <c r="H2" s="298" t="s">
        <v>49</v>
      </c>
      <c r="I2" s="298"/>
      <c r="J2" s="298"/>
      <c r="K2" s="298"/>
      <c r="L2" s="165"/>
      <c r="M2" s="165"/>
      <c r="N2" s="165"/>
      <c r="O2" s="165"/>
      <c r="P2" s="165"/>
      <c r="Q2" s="165"/>
    </row>
    <row r="3" spans="1:18" ht="15.6" x14ac:dyDescent="0.3">
      <c r="B3" s="1"/>
      <c r="C3" s="12"/>
      <c r="D3" s="12"/>
      <c r="E3" s="12"/>
      <c r="F3" s="12"/>
      <c r="G3" s="12"/>
      <c r="H3" s="12"/>
      <c r="I3" s="12"/>
      <c r="K3" s="18"/>
      <c r="L3" s="165"/>
      <c r="M3" s="165"/>
      <c r="N3" s="165"/>
      <c r="O3" s="165"/>
      <c r="P3" s="165"/>
      <c r="Q3" s="165"/>
      <c r="R3" s="165"/>
    </row>
    <row r="4" spans="1:18" ht="15.6" x14ac:dyDescent="0.3">
      <c r="B4" s="1"/>
      <c r="F4" s="4"/>
      <c r="G4" s="5"/>
      <c r="H4" s="168" t="s">
        <v>50</v>
      </c>
      <c r="I4" s="168"/>
      <c r="J4" s="168"/>
      <c r="K4" s="168"/>
      <c r="L4" s="168"/>
      <c r="M4" s="12"/>
      <c r="N4" s="12"/>
      <c r="O4" s="12"/>
      <c r="P4" s="12"/>
      <c r="Q4" s="12"/>
      <c r="R4" s="12"/>
    </row>
    <row r="5" spans="1:18" ht="10.5" customHeight="1" x14ac:dyDescent="0.3">
      <c r="B5" s="1"/>
      <c r="F5" s="4"/>
      <c r="G5" s="5"/>
      <c r="H5" s="6"/>
      <c r="I5" s="6"/>
      <c r="O5" s="2"/>
      <c r="P5" s="3"/>
      <c r="Q5" s="13"/>
      <c r="R5" s="13"/>
    </row>
    <row r="6" spans="1:18" ht="15.6" x14ac:dyDescent="0.3">
      <c r="A6" s="11" t="str">
        <f>Верх.!$A$6</f>
        <v>Ціни діють з 01.09.2021 р.</v>
      </c>
      <c r="B6" s="1"/>
      <c r="F6" s="4"/>
      <c r="G6" s="4"/>
      <c r="H6" s="4"/>
      <c r="I6" s="4"/>
    </row>
    <row r="7" spans="1:18" ht="55.5" customHeight="1" x14ac:dyDescent="0.3">
      <c r="A7" s="7"/>
      <c r="B7" s="1"/>
      <c r="D7" s="4"/>
      <c r="E7" s="4"/>
    </row>
    <row r="8" spans="1:18" ht="33.6" customHeight="1" x14ac:dyDescent="0.3">
      <c r="A8" s="166" t="s">
        <v>32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</row>
    <row r="9" spans="1:18" ht="25.5" customHeight="1" x14ac:dyDescent="0.35">
      <c r="A9" s="167" t="s">
        <v>0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</row>
    <row r="10" spans="1:18" ht="23.25" customHeight="1" x14ac:dyDescent="0.3">
      <c r="A10" s="169" t="s">
        <v>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</row>
    <row r="11" spans="1:18" ht="18" customHeight="1" x14ac:dyDescent="0.25">
      <c r="A11" s="299" t="s">
        <v>17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</row>
    <row r="12" spans="1:18" ht="14.25" customHeight="1" thickBot="1" x14ac:dyDescent="0.3">
      <c r="A12" s="8"/>
      <c r="B12" s="8"/>
      <c r="C12" s="8"/>
      <c r="D12" s="8"/>
      <c r="E12" s="8"/>
      <c r="F12" s="8"/>
      <c r="G12" s="8"/>
    </row>
    <row r="13" spans="1:18" ht="25.5" customHeight="1" thickBot="1" x14ac:dyDescent="0.3">
      <c r="A13" s="303" t="s">
        <v>7</v>
      </c>
      <c r="B13" s="290" t="s">
        <v>45</v>
      </c>
      <c r="C13" s="287" t="s">
        <v>15</v>
      </c>
      <c r="D13" s="300" t="s">
        <v>8</v>
      </c>
      <c r="E13" s="301"/>
      <c r="F13" s="301"/>
      <c r="G13" s="301"/>
      <c r="H13" s="301"/>
      <c r="I13" s="301"/>
      <c r="J13" s="301"/>
      <c r="K13" s="302"/>
    </row>
    <row r="14" spans="1:18" ht="38.25" customHeight="1" x14ac:dyDescent="0.25">
      <c r="A14" s="304"/>
      <c r="B14" s="291"/>
      <c r="C14" s="288"/>
      <c r="D14" s="296" t="s">
        <v>9</v>
      </c>
      <c r="E14" s="297"/>
      <c r="F14" s="306" t="s">
        <v>10</v>
      </c>
      <c r="G14" s="316"/>
      <c r="H14" s="296" t="s">
        <v>11</v>
      </c>
      <c r="I14" s="297"/>
      <c r="J14" s="306" t="s">
        <v>12</v>
      </c>
      <c r="K14" s="297"/>
    </row>
    <row r="15" spans="1:18" ht="31.8" thickBot="1" x14ac:dyDescent="0.3">
      <c r="A15" s="305"/>
      <c r="B15" s="292"/>
      <c r="C15" s="288"/>
      <c r="D15" s="24" t="s">
        <v>1</v>
      </c>
      <c r="E15" s="25" t="s">
        <v>2</v>
      </c>
      <c r="F15" s="26" t="s">
        <v>1</v>
      </c>
      <c r="G15" s="27" t="s">
        <v>2</v>
      </c>
      <c r="H15" s="24" t="s">
        <v>1</v>
      </c>
      <c r="I15" s="25" t="s">
        <v>2</v>
      </c>
      <c r="J15" s="26" t="s">
        <v>1</v>
      </c>
      <c r="K15" s="25" t="s">
        <v>2</v>
      </c>
    </row>
    <row r="16" spans="1:18" ht="14.25" customHeight="1" x14ac:dyDescent="0.3">
      <c r="A16" s="321" t="s">
        <v>14</v>
      </c>
      <c r="B16" s="48" t="s">
        <v>13</v>
      </c>
      <c r="C16" s="48" t="s">
        <v>30</v>
      </c>
      <c r="D16" s="130"/>
      <c r="E16" s="144"/>
      <c r="F16" s="130"/>
      <c r="G16" s="131"/>
      <c r="H16" s="130"/>
      <c r="I16" s="131"/>
      <c r="J16" s="130"/>
      <c r="K16" s="131"/>
    </row>
    <row r="17" spans="1:11" ht="15" customHeight="1" x14ac:dyDescent="0.3">
      <c r="A17" s="322"/>
      <c r="B17" s="49" t="s">
        <v>20</v>
      </c>
      <c r="C17" s="50" t="s">
        <v>30</v>
      </c>
      <c r="D17" s="118"/>
      <c r="E17" s="138"/>
      <c r="F17" s="118">
        <f t="shared" ref="F17:F25" si="0">G17/1.2</f>
        <v>2030</v>
      </c>
      <c r="G17" s="119">
        <f>Верх.!G22+210</f>
        <v>2436</v>
      </c>
      <c r="H17" s="118">
        <f t="shared" ref="H17:H25" si="1">I17/1.2</f>
        <v>1950</v>
      </c>
      <c r="I17" s="119">
        <f>Верх.!I22+210</f>
        <v>2340</v>
      </c>
      <c r="J17" s="118">
        <f t="shared" ref="J17:J25" si="2">K17/1.2</f>
        <v>1035</v>
      </c>
      <c r="K17" s="119">
        <f>Верх.!K22+210</f>
        <v>1242</v>
      </c>
    </row>
    <row r="18" spans="1:11" ht="15" customHeight="1" x14ac:dyDescent="0.3">
      <c r="A18" s="322"/>
      <c r="B18" s="51" t="s">
        <v>19</v>
      </c>
      <c r="C18" s="50" t="s">
        <v>30</v>
      </c>
      <c r="D18" s="118">
        <f t="shared" ref="D18:D25" si="3">E18/1.2</f>
        <v>2500</v>
      </c>
      <c r="E18" s="138">
        <f>Верх.!E23+210</f>
        <v>3000</v>
      </c>
      <c r="F18" s="118">
        <f t="shared" si="0"/>
        <v>2335</v>
      </c>
      <c r="G18" s="119">
        <f>Верх.!G23+210</f>
        <v>2802</v>
      </c>
      <c r="H18" s="118">
        <f t="shared" si="1"/>
        <v>2035</v>
      </c>
      <c r="I18" s="119">
        <f>Верх.!I23+210</f>
        <v>2442</v>
      </c>
      <c r="J18" s="118">
        <f t="shared" si="2"/>
        <v>1480</v>
      </c>
      <c r="K18" s="101">
        <f>Верх.!K23+210</f>
        <v>1776</v>
      </c>
    </row>
    <row r="19" spans="1:11" ht="15" customHeight="1" x14ac:dyDescent="0.3">
      <c r="A19" s="322"/>
      <c r="B19" s="51" t="s">
        <v>18</v>
      </c>
      <c r="C19" s="50" t="s">
        <v>30</v>
      </c>
      <c r="D19" s="118">
        <f t="shared" si="3"/>
        <v>2665</v>
      </c>
      <c r="E19" s="138">
        <f>Верх.!E24+210</f>
        <v>3198</v>
      </c>
      <c r="F19" s="118">
        <f t="shared" si="0"/>
        <v>2430</v>
      </c>
      <c r="G19" s="119">
        <f>Верх.!G24+210</f>
        <v>2916</v>
      </c>
      <c r="H19" s="118">
        <f t="shared" si="1"/>
        <v>2095</v>
      </c>
      <c r="I19" s="119">
        <f>Верх.!I24+210</f>
        <v>2514</v>
      </c>
      <c r="J19" s="118">
        <f t="shared" si="2"/>
        <v>1550</v>
      </c>
      <c r="K19" s="101">
        <f>Верх.!K24+210</f>
        <v>1860</v>
      </c>
    </row>
    <row r="20" spans="1:11" ht="13.95" customHeight="1" x14ac:dyDescent="0.3">
      <c r="A20" s="322"/>
      <c r="B20" s="51" t="s">
        <v>31</v>
      </c>
      <c r="C20" s="50" t="s">
        <v>30</v>
      </c>
      <c r="D20" s="120">
        <f t="shared" si="3"/>
        <v>2760</v>
      </c>
      <c r="E20" s="121">
        <f>Верх.!E25+210</f>
        <v>3312</v>
      </c>
      <c r="F20" s="120">
        <f t="shared" si="0"/>
        <v>2710</v>
      </c>
      <c r="G20" s="121">
        <f>Верх.!G25+210</f>
        <v>3252</v>
      </c>
      <c r="H20" s="120">
        <f t="shared" si="1"/>
        <v>2645</v>
      </c>
      <c r="I20" s="121">
        <f>Верх.!I25+210</f>
        <v>3174</v>
      </c>
      <c r="J20" s="120">
        <f t="shared" si="2"/>
        <v>1710</v>
      </c>
      <c r="K20" s="164">
        <f>Верх.!K25+210</f>
        <v>2052</v>
      </c>
    </row>
    <row r="21" spans="1:11" ht="13.95" customHeight="1" x14ac:dyDescent="0.3">
      <c r="A21" s="322"/>
      <c r="B21" s="51" t="s">
        <v>21</v>
      </c>
      <c r="C21" s="50" t="s">
        <v>30</v>
      </c>
      <c r="D21" s="120">
        <f t="shared" si="3"/>
        <v>2830</v>
      </c>
      <c r="E21" s="121">
        <f>Верх.!E26+210</f>
        <v>3396</v>
      </c>
      <c r="F21" s="120">
        <f t="shared" si="0"/>
        <v>2755</v>
      </c>
      <c r="G21" s="121">
        <f>Верх.!G26+210</f>
        <v>3306</v>
      </c>
      <c r="H21" s="120">
        <f t="shared" si="1"/>
        <v>2685</v>
      </c>
      <c r="I21" s="121">
        <f>Верх.!I26+210</f>
        <v>3222</v>
      </c>
      <c r="J21" s="120">
        <f t="shared" si="2"/>
        <v>1775</v>
      </c>
      <c r="K21" s="164">
        <f>Верх.!K26+210</f>
        <v>2130</v>
      </c>
    </row>
    <row r="22" spans="1:11" ht="14.4" customHeight="1" x14ac:dyDescent="0.3">
      <c r="A22" s="322"/>
      <c r="B22" s="51" t="s">
        <v>22</v>
      </c>
      <c r="C22" s="50" t="s">
        <v>30</v>
      </c>
      <c r="D22" s="120">
        <f t="shared" si="3"/>
        <v>2920</v>
      </c>
      <c r="E22" s="121">
        <f>Верх.!E27+210</f>
        <v>3504</v>
      </c>
      <c r="F22" s="120">
        <f t="shared" si="0"/>
        <v>2860</v>
      </c>
      <c r="G22" s="121">
        <f>Верх.!G27+210</f>
        <v>3432</v>
      </c>
      <c r="H22" s="120">
        <f t="shared" si="1"/>
        <v>2750</v>
      </c>
      <c r="I22" s="121">
        <f>Верх.!I27+210</f>
        <v>3300</v>
      </c>
      <c r="J22" s="120">
        <f t="shared" si="2"/>
        <v>1785</v>
      </c>
      <c r="K22" s="164">
        <f>Верх.!K27+210</f>
        <v>2142</v>
      </c>
    </row>
    <row r="23" spans="1:11" ht="15.6" x14ac:dyDescent="0.3">
      <c r="A23" s="322"/>
      <c r="B23" s="51" t="s">
        <v>23</v>
      </c>
      <c r="C23" s="50" t="s">
        <v>30</v>
      </c>
      <c r="D23" s="120">
        <f t="shared" si="3"/>
        <v>2995</v>
      </c>
      <c r="E23" s="121">
        <f>Верх.!E28+210</f>
        <v>3594</v>
      </c>
      <c r="F23" s="120">
        <f t="shared" si="0"/>
        <v>2865</v>
      </c>
      <c r="G23" s="121">
        <f>Верх.!G28+210</f>
        <v>3438</v>
      </c>
      <c r="H23" s="120">
        <f t="shared" si="1"/>
        <v>2810</v>
      </c>
      <c r="I23" s="121">
        <f>Верх.!I28+210</f>
        <v>3372</v>
      </c>
      <c r="J23" s="120">
        <f t="shared" si="2"/>
        <v>1795</v>
      </c>
      <c r="K23" s="164">
        <f>Верх.!K28+210</f>
        <v>2154</v>
      </c>
    </row>
    <row r="24" spans="1:11" ht="15.6" x14ac:dyDescent="0.3">
      <c r="A24" s="322"/>
      <c r="B24" s="51" t="s">
        <v>27</v>
      </c>
      <c r="C24" s="50" t="s">
        <v>30</v>
      </c>
      <c r="D24" s="120">
        <f t="shared" si="3"/>
        <v>3000</v>
      </c>
      <c r="E24" s="121">
        <f>Верх.!E29+210</f>
        <v>3600</v>
      </c>
      <c r="F24" s="120">
        <f t="shared" si="0"/>
        <v>2875</v>
      </c>
      <c r="G24" s="121">
        <f>Верх.!G29+210</f>
        <v>3450</v>
      </c>
      <c r="H24" s="120">
        <f t="shared" si="1"/>
        <v>2825</v>
      </c>
      <c r="I24" s="121">
        <f>Верх.!I29+210</f>
        <v>3390</v>
      </c>
      <c r="J24" s="120">
        <f t="shared" si="2"/>
        <v>1805</v>
      </c>
      <c r="K24" s="164">
        <f>Верх.!K29+210</f>
        <v>2166</v>
      </c>
    </row>
    <row r="25" spans="1:11" ht="16.2" thickBot="1" x14ac:dyDescent="0.35">
      <c r="A25" s="323"/>
      <c r="B25" s="52" t="s">
        <v>28</v>
      </c>
      <c r="C25" s="53" t="s">
        <v>30</v>
      </c>
      <c r="D25" s="120">
        <f t="shared" si="3"/>
        <v>3000</v>
      </c>
      <c r="E25" s="121">
        <f>Верх.!E30+210</f>
        <v>3600</v>
      </c>
      <c r="F25" s="120">
        <f t="shared" si="0"/>
        <v>2875</v>
      </c>
      <c r="G25" s="121">
        <f>Верх.!G30+210</f>
        <v>3450</v>
      </c>
      <c r="H25" s="120">
        <f t="shared" si="1"/>
        <v>2825</v>
      </c>
      <c r="I25" s="121">
        <f>Верх.!I30+210</f>
        <v>3390</v>
      </c>
      <c r="J25" s="120">
        <f t="shared" si="2"/>
        <v>1805</v>
      </c>
      <c r="K25" s="164">
        <f>Верх.!K30+210</f>
        <v>2166</v>
      </c>
    </row>
    <row r="26" spans="1:11" ht="15.75" customHeight="1" x14ac:dyDescent="0.3">
      <c r="A26" s="321" t="s">
        <v>24</v>
      </c>
      <c r="B26" s="54" t="s">
        <v>13</v>
      </c>
      <c r="C26" s="54" t="s">
        <v>30</v>
      </c>
      <c r="D26" s="130"/>
      <c r="E26" s="131"/>
      <c r="F26" s="130"/>
      <c r="G26" s="144"/>
      <c r="H26" s="130"/>
      <c r="I26" s="144"/>
      <c r="J26" s="130"/>
      <c r="K26" s="131"/>
    </row>
    <row r="27" spans="1:11" ht="15.6" x14ac:dyDescent="0.3">
      <c r="A27" s="322"/>
      <c r="B27" s="55" t="s">
        <v>20</v>
      </c>
      <c r="C27" s="35" t="s">
        <v>30</v>
      </c>
      <c r="D27" s="118"/>
      <c r="E27" s="119"/>
      <c r="F27" s="118"/>
      <c r="G27" s="138"/>
      <c r="H27" s="118"/>
      <c r="I27" s="138"/>
      <c r="J27" s="118"/>
      <c r="K27" s="119"/>
    </row>
    <row r="28" spans="1:11" ht="15.6" x14ac:dyDescent="0.3">
      <c r="A28" s="322"/>
      <c r="B28" s="56" t="s">
        <v>19</v>
      </c>
      <c r="C28" s="35" t="s">
        <v>30</v>
      </c>
      <c r="D28" s="120">
        <f>E28/1.2</f>
        <v>1995</v>
      </c>
      <c r="E28" s="121">
        <f>Верх.!E33+210</f>
        <v>2394</v>
      </c>
      <c r="F28" s="120">
        <f>G28/1.2</f>
        <v>1565</v>
      </c>
      <c r="G28" s="121">
        <f>Верх.!G33+210</f>
        <v>1878</v>
      </c>
      <c r="H28" s="120">
        <f>I28/1.2</f>
        <v>1225</v>
      </c>
      <c r="I28" s="121">
        <f>Верх.!I33+210</f>
        <v>1470</v>
      </c>
      <c r="J28" s="120"/>
      <c r="K28" s="121"/>
    </row>
    <row r="29" spans="1:11" ht="15.6" x14ac:dyDescent="0.3">
      <c r="A29" s="322"/>
      <c r="B29" s="56" t="s">
        <v>18</v>
      </c>
      <c r="C29" s="35" t="s">
        <v>30</v>
      </c>
      <c r="D29" s="120">
        <f t="shared" ref="D29:D35" si="4">E29/1.2</f>
        <v>1995</v>
      </c>
      <c r="E29" s="121">
        <f>Верх.!E34+210</f>
        <v>2394</v>
      </c>
      <c r="F29" s="120">
        <f t="shared" ref="F29:F35" si="5">G29/1.2</f>
        <v>1565</v>
      </c>
      <c r="G29" s="121">
        <f>Верх.!G34+210</f>
        <v>1878</v>
      </c>
      <c r="H29" s="120">
        <f t="shared" ref="H29:H35" si="6">I29/1.2</f>
        <v>1225</v>
      </c>
      <c r="I29" s="121">
        <f>Верх.!I34+210</f>
        <v>1470</v>
      </c>
      <c r="J29" s="151"/>
      <c r="K29" s="152"/>
    </row>
    <row r="30" spans="1:11" ht="15.6" x14ac:dyDescent="0.3">
      <c r="A30" s="322"/>
      <c r="B30" s="56" t="s">
        <v>31</v>
      </c>
      <c r="C30" s="35" t="s">
        <v>30</v>
      </c>
      <c r="D30" s="120">
        <f t="shared" si="4"/>
        <v>2075</v>
      </c>
      <c r="E30" s="121">
        <f>Верх.!E35+210</f>
        <v>2490</v>
      </c>
      <c r="F30" s="120">
        <f t="shared" si="5"/>
        <v>1645</v>
      </c>
      <c r="G30" s="121">
        <f>Верх.!G35+210</f>
        <v>1974</v>
      </c>
      <c r="H30" s="120">
        <f t="shared" si="6"/>
        <v>1275</v>
      </c>
      <c r="I30" s="121">
        <f>Верх.!I35+210</f>
        <v>1530</v>
      </c>
      <c r="J30" s="147"/>
      <c r="K30" s="148"/>
    </row>
    <row r="31" spans="1:11" ht="15.6" x14ac:dyDescent="0.3">
      <c r="A31" s="322"/>
      <c r="B31" s="56" t="s">
        <v>21</v>
      </c>
      <c r="C31" s="35" t="s">
        <v>30</v>
      </c>
      <c r="D31" s="120">
        <f t="shared" si="4"/>
        <v>2075</v>
      </c>
      <c r="E31" s="121">
        <f>Верх.!E36+210</f>
        <v>2490</v>
      </c>
      <c r="F31" s="120">
        <f t="shared" si="5"/>
        <v>1645</v>
      </c>
      <c r="G31" s="121">
        <f>Верх.!G36+210</f>
        <v>1974</v>
      </c>
      <c r="H31" s="120">
        <f t="shared" si="6"/>
        <v>1275</v>
      </c>
      <c r="I31" s="121">
        <f>Верх.!I36+210</f>
        <v>1530</v>
      </c>
      <c r="J31" s="120"/>
      <c r="K31" s="121"/>
    </row>
    <row r="32" spans="1:11" ht="15.6" x14ac:dyDescent="0.3">
      <c r="A32" s="322"/>
      <c r="B32" s="56" t="s">
        <v>22</v>
      </c>
      <c r="C32" s="35" t="s">
        <v>30</v>
      </c>
      <c r="D32" s="120">
        <f t="shared" si="4"/>
        <v>2095</v>
      </c>
      <c r="E32" s="121">
        <f>Верх.!E37+210</f>
        <v>2514</v>
      </c>
      <c r="F32" s="120">
        <f t="shared" si="5"/>
        <v>1665</v>
      </c>
      <c r="G32" s="121">
        <f>Верх.!G37+210</f>
        <v>1998</v>
      </c>
      <c r="H32" s="120">
        <f t="shared" si="6"/>
        <v>1295</v>
      </c>
      <c r="I32" s="121">
        <f>Верх.!I37+210</f>
        <v>1554</v>
      </c>
      <c r="J32" s="151"/>
      <c r="K32" s="152"/>
    </row>
    <row r="33" spans="1:11" ht="15.6" x14ac:dyDescent="0.3">
      <c r="A33" s="322"/>
      <c r="B33" s="56" t="s">
        <v>23</v>
      </c>
      <c r="C33" s="35" t="s">
        <v>30</v>
      </c>
      <c r="D33" s="120">
        <f t="shared" si="4"/>
        <v>2095</v>
      </c>
      <c r="E33" s="121">
        <f>Верх.!E38+210</f>
        <v>2514</v>
      </c>
      <c r="F33" s="120">
        <f t="shared" si="5"/>
        <v>1665</v>
      </c>
      <c r="G33" s="121">
        <f>Верх.!G38+210</f>
        <v>1998</v>
      </c>
      <c r="H33" s="120">
        <f t="shared" si="6"/>
        <v>1295</v>
      </c>
      <c r="I33" s="121">
        <f>Верх.!I38+210</f>
        <v>1554</v>
      </c>
      <c r="J33" s="151"/>
      <c r="K33" s="152"/>
    </row>
    <row r="34" spans="1:11" ht="15.6" x14ac:dyDescent="0.3">
      <c r="A34" s="322"/>
      <c r="B34" s="56" t="s">
        <v>27</v>
      </c>
      <c r="C34" s="35" t="s">
        <v>30</v>
      </c>
      <c r="D34" s="120">
        <f t="shared" si="4"/>
        <v>2135</v>
      </c>
      <c r="E34" s="121">
        <f>Верх.!E39+210</f>
        <v>2562</v>
      </c>
      <c r="F34" s="120">
        <f t="shared" si="5"/>
        <v>1685</v>
      </c>
      <c r="G34" s="121">
        <f>Верх.!G39+210</f>
        <v>2022</v>
      </c>
      <c r="H34" s="120">
        <f t="shared" si="6"/>
        <v>1315</v>
      </c>
      <c r="I34" s="121">
        <f>Верх.!I39+210</f>
        <v>1578</v>
      </c>
      <c r="J34" s="151"/>
      <c r="K34" s="152"/>
    </row>
    <row r="35" spans="1:11" ht="16.2" thickBot="1" x14ac:dyDescent="0.35">
      <c r="A35" s="324"/>
      <c r="B35" s="57" t="s">
        <v>28</v>
      </c>
      <c r="C35" s="36" t="s">
        <v>30</v>
      </c>
      <c r="D35" s="120">
        <f t="shared" si="4"/>
        <v>2135</v>
      </c>
      <c r="E35" s="121">
        <f>Верх.!E40+210</f>
        <v>2562</v>
      </c>
      <c r="F35" s="120">
        <f t="shared" si="5"/>
        <v>1685</v>
      </c>
      <c r="G35" s="121">
        <f>Верх.!G40+210</f>
        <v>2022</v>
      </c>
      <c r="H35" s="120">
        <f t="shared" si="6"/>
        <v>1315</v>
      </c>
      <c r="I35" s="121">
        <f>Верх.!I40+210</f>
        <v>1578</v>
      </c>
      <c r="J35" s="153"/>
      <c r="K35" s="154"/>
    </row>
    <row r="36" spans="1:11" ht="15.6" x14ac:dyDescent="0.3">
      <c r="A36" s="293" t="s">
        <v>25</v>
      </c>
      <c r="B36" s="58" t="s">
        <v>13</v>
      </c>
      <c r="C36" s="48" t="s">
        <v>30</v>
      </c>
      <c r="D36" s="130"/>
      <c r="E36" s="131"/>
      <c r="F36" s="130"/>
      <c r="G36" s="144"/>
      <c r="H36" s="130"/>
      <c r="I36" s="131"/>
      <c r="J36" s="143"/>
      <c r="K36" s="131"/>
    </row>
    <row r="37" spans="1:11" ht="15.6" x14ac:dyDescent="0.3">
      <c r="A37" s="294"/>
      <c r="B37" s="49" t="s">
        <v>20</v>
      </c>
      <c r="C37" s="50" t="s">
        <v>30</v>
      </c>
      <c r="D37" s="118"/>
      <c r="E37" s="119"/>
      <c r="F37" s="118"/>
      <c r="G37" s="138"/>
      <c r="H37" s="118"/>
      <c r="I37" s="119"/>
      <c r="J37" s="137"/>
      <c r="K37" s="119"/>
    </row>
    <row r="38" spans="1:11" ht="15.6" x14ac:dyDescent="0.3">
      <c r="A38" s="294"/>
      <c r="B38" s="51" t="s">
        <v>19</v>
      </c>
      <c r="C38" s="50" t="s">
        <v>30</v>
      </c>
      <c r="D38" s="120">
        <f>E38/1.2</f>
        <v>1665</v>
      </c>
      <c r="E38" s="121">
        <f>Верх.!E43+210</f>
        <v>1998</v>
      </c>
      <c r="F38" s="120">
        <f>G38/1.2</f>
        <v>1305</v>
      </c>
      <c r="G38" s="121">
        <f>Верх.!G43+210</f>
        <v>1566</v>
      </c>
      <c r="H38" s="120">
        <f>I38/1.2</f>
        <v>955</v>
      </c>
      <c r="I38" s="121">
        <f>Верх.!I43+210</f>
        <v>1146</v>
      </c>
      <c r="J38" s="120"/>
      <c r="K38" s="121"/>
    </row>
    <row r="39" spans="1:11" ht="15.6" x14ac:dyDescent="0.3">
      <c r="A39" s="294"/>
      <c r="B39" s="51" t="s">
        <v>18</v>
      </c>
      <c r="C39" s="50" t="s">
        <v>30</v>
      </c>
      <c r="D39" s="120">
        <f t="shared" ref="D39:D45" si="7">E39/1.2</f>
        <v>1665</v>
      </c>
      <c r="E39" s="121">
        <f>Верх.!E44+210</f>
        <v>1998</v>
      </c>
      <c r="F39" s="120">
        <f t="shared" ref="F39:F45" si="8">G39/1.2</f>
        <v>1305</v>
      </c>
      <c r="G39" s="121">
        <f>Верх.!G44+210</f>
        <v>1566</v>
      </c>
      <c r="H39" s="120">
        <f t="shared" ref="H39:H45" si="9">I39/1.2</f>
        <v>955</v>
      </c>
      <c r="I39" s="121">
        <f>Верх.!I44+210</f>
        <v>1146</v>
      </c>
      <c r="J39" s="151"/>
      <c r="K39" s="152"/>
    </row>
    <row r="40" spans="1:11" ht="15.6" x14ac:dyDescent="0.3">
      <c r="A40" s="294"/>
      <c r="B40" s="51" t="s">
        <v>31</v>
      </c>
      <c r="C40" s="50" t="s">
        <v>30</v>
      </c>
      <c r="D40" s="120">
        <f t="shared" si="7"/>
        <v>1805</v>
      </c>
      <c r="E40" s="121">
        <f>Верх.!E45+210</f>
        <v>2166</v>
      </c>
      <c r="F40" s="120">
        <f t="shared" si="8"/>
        <v>1375</v>
      </c>
      <c r="G40" s="121">
        <f>Верх.!G45+210</f>
        <v>1650</v>
      </c>
      <c r="H40" s="120">
        <f t="shared" si="9"/>
        <v>1005</v>
      </c>
      <c r="I40" s="121">
        <f>Верх.!I45+210</f>
        <v>1206</v>
      </c>
      <c r="J40" s="147"/>
      <c r="K40" s="148"/>
    </row>
    <row r="41" spans="1:11" ht="15.6" x14ac:dyDescent="0.3">
      <c r="A41" s="294"/>
      <c r="B41" s="51" t="s">
        <v>21</v>
      </c>
      <c r="C41" s="50" t="s">
        <v>30</v>
      </c>
      <c r="D41" s="120">
        <f t="shared" si="7"/>
        <v>1805</v>
      </c>
      <c r="E41" s="121">
        <f>Верх.!E46+210</f>
        <v>2166</v>
      </c>
      <c r="F41" s="120">
        <f t="shared" si="8"/>
        <v>1375</v>
      </c>
      <c r="G41" s="121">
        <f>Верх.!G46+210</f>
        <v>1650</v>
      </c>
      <c r="H41" s="120">
        <f t="shared" si="9"/>
        <v>1005</v>
      </c>
      <c r="I41" s="121">
        <f>Верх.!I46+210</f>
        <v>1206</v>
      </c>
      <c r="J41" s="120"/>
      <c r="K41" s="121"/>
    </row>
    <row r="42" spans="1:11" ht="15.6" x14ac:dyDescent="0.3">
      <c r="A42" s="294"/>
      <c r="B42" s="51" t="s">
        <v>22</v>
      </c>
      <c r="C42" s="50" t="s">
        <v>30</v>
      </c>
      <c r="D42" s="120">
        <f t="shared" si="7"/>
        <v>1825</v>
      </c>
      <c r="E42" s="121">
        <f>Верх.!E47+210</f>
        <v>2190</v>
      </c>
      <c r="F42" s="120">
        <f t="shared" si="8"/>
        <v>1395</v>
      </c>
      <c r="G42" s="121">
        <f>Верх.!G47+210</f>
        <v>1674</v>
      </c>
      <c r="H42" s="120">
        <f t="shared" si="9"/>
        <v>1025</v>
      </c>
      <c r="I42" s="121">
        <f>Верх.!I47+210</f>
        <v>1230</v>
      </c>
      <c r="J42" s="151"/>
      <c r="K42" s="152"/>
    </row>
    <row r="43" spans="1:11" ht="15.6" x14ac:dyDescent="0.3">
      <c r="A43" s="294"/>
      <c r="B43" s="51" t="s">
        <v>23</v>
      </c>
      <c r="C43" s="50" t="s">
        <v>30</v>
      </c>
      <c r="D43" s="120">
        <f t="shared" si="7"/>
        <v>1825</v>
      </c>
      <c r="E43" s="121">
        <f>Верх.!E48+210</f>
        <v>2190</v>
      </c>
      <c r="F43" s="120">
        <f t="shared" si="8"/>
        <v>1395</v>
      </c>
      <c r="G43" s="121">
        <f>Верх.!G48+210</f>
        <v>1674</v>
      </c>
      <c r="H43" s="120">
        <f t="shared" si="9"/>
        <v>1025</v>
      </c>
      <c r="I43" s="121">
        <f>Верх.!I48+210</f>
        <v>1230</v>
      </c>
      <c r="J43" s="151"/>
      <c r="K43" s="152"/>
    </row>
    <row r="44" spans="1:11" ht="15.6" x14ac:dyDescent="0.3">
      <c r="A44" s="294"/>
      <c r="B44" s="51" t="s">
        <v>27</v>
      </c>
      <c r="C44" s="50" t="s">
        <v>30</v>
      </c>
      <c r="D44" s="120">
        <f t="shared" si="7"/>
        <v>1845</v>
      </c>
      <c r="E44" s="121">
        <f>Верх.!E49+210</f>
        <v>2214</v>
      </c>
      <c r="F44" s="120">
        <f t="shared" si="8"/>
        <v>1415</v>
      </c>
      <c r="G44" s="121">
        <f>Верх.!G49+210</f>
        <v>1698</v>
      </c>
      <c r="H44" s="120">
        <f t="shared" si="9"/>
        <v>1045</v>
      </c>
      <c r="I44" s="121">
        <f>Верх.!I49+210</f>
        <v>1254</v>
      </c>
      <c r="J44" s="151"/>
      <c r="K44" s="152"/>
    </row>
    <row r="45" spans="1:11" ht="16.2" thickBot="1" x14ac:dyDescent="0.35">
      <c r="A45" s="295"/>
      <c r="B45" s="59" t="s">
        <v>28</v>
      </c>
      <c r="C45" s="60" t="s">
        <v>30</v>
      </c>
      <c r="D45" s="120">
        <f t="shared" si="7"/>
        <v>1845</v>
      </c>
      <c r="E45" s="121">
        <f>Верх.!E50+210</f>
        <v>2214</v>
      </c>
      <c r="F45" s="120">
        <f t="shared" si="8"/>
        <v>1415</v>
      </c>
      <c r="G45" s="121">
        <f>Верх.!G50+210</f>
        <v>1698</v>
      </c>
      <c r="H45" s="132">
        <f t="shared" si="9"/>
        <v>1045</v>
      </c>
      <c r="I45" s="133">
        <f>Верх.!I50+210</f>
        <v>1254</v>
      </c>
      <c r="J45" s="153"/>
      <c r="K45" s="154"/>
    </row>
    <row r="46" spans="1:11" ht="15.75" customHeight="1" x14ac:dyDescent="0.3">
      <c r="A46" s="318" t="s">
        <v>33</v>
      </c>
      <c r="B46" s="58" t="s">
        <v>13</v>
      </c>
      <c r="C46" s="48" t="s">
        <v>30</v>
      </c>
      <c r="D46" s="130"/>
      <c r="E46" s="131"/>
      <c r="F46" s="130"/>
      <c r="G46" s="131"/>
      <c r="H46" s="134"/>
      <c r="I46" s="135"/>
      <c r="J46" s="130"/>
      <c r="K46" s="131"/>
    </row>
    <row r="47" spans="1:11" ht="15.6" x14ac:dyDescent="0.3">
      <c r="A47" s="319"/>
      <c r="B47" s="49" t="s">
        <v>20</v>
      </c>
      <c r="C47" s="50" t="s">
        <v>30</v>
      </c>
      <c r="D47" s="118"/>
      <c r="E47" s="119"/>
      <c r="F47" s="118"/>
      <c r="G47" s="119"/>
      <c r="H47" s="137"/>
      <c r="I47" s="138"/>
      <c r="J47" s="118"/>
      <c r="K47" s="119"/>
    </row>
    <row r="48" spans="1:11" ht="15.6" x14ac:dyDescent="0.3">
      <c r="A48" s="319"/>
      <c r="B48" s="51" t="s">
        <v>19</v>
      </c>
      <c r="C48" s="50" t="s">
        <v>30</v>
      </c>
      <c r="D48" s="118"/>
      <c r="E48" s="119"/>
      <c r="F48" s="118"/>
      <c r="G48" s="119"/>
      <c r="H48" s="140"/>
      <c r="I48" s="141"/>
      <c r="J48" s="118"/>
      <c r="K48" s="119"/>
    </row>
    <row r="49" spans="1:11" ht="15.6" x14ac:dyDescent="0.3">
      <c r="A49" s="319"/>
      <c r="B49" s="51" t="s">
        <v>18</v>
      </c>
      <c r="C49" s="50" t="s">
        <v>30</v>
      </c>
      <c r="D49" s="118"/>
      <c r="E49" s="119"/>
      <c r="F49" s="118"/>
      <c r="G49" s="119"/>
      <c r="H49" s="140">
        <f>I49/1.2</f>
        <v>900</v>
      </c>
      <c r="I49" s="141">
        <f>Верх.!I54+210</f>
        <v>1080</v>
      </c>
      <c r="J49" s="118"/>
      <c r="K49" s="119"/>
    </row>
    <row r="50" spans="1:11" ht="15.6" x14ac:dyDescent="0.3">
      <c r="A50" s="319"/>
      <c r="B50" s="51" t="s">
        <v>31</v>
      </c>
      <c r="C50" s="50" t="s">
        <v>30</v>
      </c>
      <c r="D50" s="149"/>
      <c r="E50" s="119"/>
      <c r="F50" s="258">
        <f>G50/1.2</f>
        <v>1345</v>
      </c>
      <c r="G50" s="261">
        <f>Верх.!G55+210</f>
        <v>1614</v>
      </c>
      <c r="H50" s="267">
        <f>I50/1.2</f>
        <v>925</v>
      </c>
      <c r="I50" s="264">
        <f>Верх.!I55+210</f>
        <v>1110</v>
      </c>
      <c r="J50" s="258"/>
      <c r="K50" s="261"/>
    </row>
    <row r="51" spans="1:11" ht="15.6" x14ac:dyDescent="0.3">
      <c r="A51" s="319"/>
      <c r="B51" s="51" t="s">
        <v>21</v>
      </c>
      <c r="C51" s="50" t="s">
        <v>30</v>
      </c>
      <c r="D51" s="258">
        <f>E51/1.2</f>
        <v>1675</v>
      </c>
      <c r="E51" s="261">
        <f>Верх.!E56+210</f>
        <v>2010</v>
      </c>
      <c r="F51" s="259"/>
      <c r="G51" s="262"/>
      <c r="H51" s="268"/>
      <c r="I51" s="265"/>
      <c r="J51" s="259"/>
      <c r="K51" s="262"/>
    </row>
    <row r="52" spans="1:11" ht="15.6" x14ac:dyDescent="0.3">
      <c r="A52" s="319"/>
      <c r="B52" s="51" t="s">
        <v>22</v>
      </c>
      <c r="C52" s="50" t="s">
        <v>30</v>
      </c>
      <c r="D52" s="259"/>
      <c r="E52" s="262"/>
      <c r="F52" s="259"/>
      <c r="G52" s="262"/>
      <c r="H52" s="268"/>
      <c r="I52" s="265"/>
      <c r="J52" s="259"/>
      <c r="K52" s="262"/>
    </row>
    <row r="53" spans="1:11" ht="15.6" x14ac:dyDescent="0.3">
      <c r="A53" s="319"/>
      <c r="B53" s="51" t="s">
        <v>23</v>
      </c>
      <c r="C53" s="50" t="s">
        <v>30</v>
      </c>
      <c r="D53" s="259"/>
      <c r="E53" s="262"/>
      <c r="F53" s="259"/>
      <c r="G53" s="262"/>
      <c r="H53" s="268"/>
      <c r="I53" s="265"/>
      <c r="J53" s="259"/>
      <c r="K53" s="262"/>
    </row>
    <row r="54" spans="1:11" ht="15.6" x14ac:dyDescent="0.3">
      <c r="A54" s="319"/>
      <c r="B54" s="51" t="s">
        <v>27</v>
      </c>
      <c r="C54" s="50" t="s">
        <v>30</v>
      </c>
      <c r="D54" s="259"/>
      <c r="E54" s="262"/>
      <c r="F54" s="259"/>
      <c r="G54" s="262"/>
      <c r="H54" s="268"/>
      <c r="I54" s="265"/>
      <c r="J54" s="259"/>
      <c r="K54" s="262"/>
    </row>
    <row r="55" spans="1:11" ht="16.2" thickBot="1" x14ac:dyDescent="0.35">
      <c r="A55" s="320"/>
      <c r="B55" s="59" t="s">
        <v>28</v>
      </c>
      <c r="C55" s="60" t="s">
        <v>30</v>
      </c>
      <c r="D55" s="260"/>
      <c r="E55" s="263"/>
      <c r="F55" s="260"/>
      <c r="G55" s="263"/>
      <c r="H55" s="269"/>
      <c r="I55" s="266"/>
      <c r="J55" s="260"/>
      <c r="K55" s="263"/>
    </row>
    <row r="56" spans="1:11" ht="36" customHeight="1" thickBot="1" x14ac:dyDescent="0.3">
      <c r="A56" s="281" t="s">
        <v>7</v>
      </c>
      <c r="B56" s="284" t="s">
        <v>45</v>
      </c>
      <c r="C56" s="287" t="s">
        <v>15</v>
      </c>
      <c r="D56" s="308" t="s">
        <v>8</v>
      </c>
      <c r="E56" s="309"/>
      <c r="F56" s="309"/>
      <c r="G56" s="309"/>
      <c r="H56" s="309"/>
      <c r="I56" s="309"/>
      <c r="J56" s="309"/>
      <c r="K56" s="310"/>
    </row>
    <row r="57" spans="1:11" ht="48" customHeight="1" x14ac:dyDescent="0.25">
      <c r="A57" s="282"/>
      <c r="B57" s="285"/>
      <c r="C57" s="288"/>
      <c r="D57" s="311" t="s">
        <v>9</v>
      </c>
      <c r="E57" s="312"/>
      <c r="F57" s="313" t="s">
        <v>10</v>
      </c>
      <c r="G57" s="314"/>
      <c r="H57" s="311" t="s">
        <v>11</v>
      </c>
      <c r="I57" s="312"/>
      <c r="J57" s="313" t="s">
        <v>12</v>
      </c>
      <c r="K57" s="312"/>
    </row>
    <row r="58" spans="1:11" ht="31.8" thickBot="1" x14ac:dyDescent="0.3">
      <c r="A58" s="283"/>
      <c r="B58" s="286"/>
      <c r="C58" s="289"/>
      <c r="D58" s="155" t="s">
        <v>1</v>
      </c>
      <c r="E58" s="156" t="s">
        <v>2</v>
      </c>
      <c r="F58" s="157" t="s">
        <v>1</v>
      </c>
      <c r="G58" s="158" t="s">
        <v>2</v>
      </c>
      <c r="H58" s="155" t="s">
        <v>1</v>
      </c>
      <c r="I58" s="156" t="s">
        <v>2</v>
      </c>
      <c r="J58" s="157" t="s">
        <v>1</v>
      </c>
      <c r="K58" s="156" t="s">
        <v>2</v>
      </c>
    </row>
    <row r="59" spans="1:11" ht="15.75" customHeight="1" x14ac:dyDescent="0.3">
      <c r="A59" s="318" t="s">
        <v>34</v>
      </c>
      <c r="B59" s="34" t="s">
        <v>13</v>
      </c>
      <c r="C59" s="61" t="s">
        <v>30</v>
      </c>
      <c r="D59" s="130"/>
      <c r="E59" s="131"/>
      <c r="F59" s="130"/>
      <c r="G59" s="131"/>
      <c r="H59" s="143"/>
      <c r="I59" s="131"/>
      <c r="J59" s="130"/>
      <c r="K59" s="131"/>
    </row>
    <row r="60" spans="1:11" ht="15.6" x14ac:dyDescent="0.3">
      <c r="A60" s="319"/>
      <c r="B60" s="55" t="s">
        <v>20</v>
      </c>
      <c r="C60" s="61" t="s">
        <v>30</v>
      </c>
      <c r="D60" s="118"/>
      <c r="E60" s="119"/>
      <c r="F60" s="118"/>
      <c r="G60" s="119"/>
      <c r="H60" s="137"/>
      <c r="I60" s="119"/>
      <c r="J60" s="118"/>
      <c r="K60" s="119"/>
    </row>
    <row r="61" spans="1:11" ht="15.6" x14ac:dyDescent="0.3">
      <c r="A61" s="319"/>
      <c r="B61" s="56" t="s">
        <v>19</v>
      </c>
      <c r="C61" s="61" t="s">
        <v>30</v>
      </c>
      <c r="D61" s="118"/>
      <c r="E61" s="119"/>
      <c r="F61" s="118"/>
      <c r="G61" s="119"/>
      <c r="H61" s="137"/>
      <c r="I61" s="119"/>
      <c r="J61" s="118"/>
      <c r="K61" s="119"/>
    </row>
    <row r="62" spans="1:11" ht="15.6" x14ac:dyDescent="0.3">
      <c r="A62" s="319"/>
      <c r="B62" s="56" t="s">
        <v>18</v>
      </c>
      <c r="C62" s="61" t="s">
        <v>30</v>
      </c>
      <c r="D62" s="118"/>
      <c r="E62" s="119"/>
      <c r="F62" s="118"/>
      <c r="G62" s="119"/>
      <c r="H62" s="137"/>
      <c r="I62" s="119"/>
      <c r="J62" s="118">
        <f>K62/1.2</f>
        <v>675</v>
      </c>
      <c r="K62" s="119">
        <f>Верх.!K67+210</f>
        <v>810</v>
      </c>
    </row>
    <row r="63" spans="1:11" ht="15.6" x14ac:dyDescent="0.3">
      <c r="A63" s="319"/>
      <c r="B63" s="56" t="s">
        <v>31</v>
      </c>
      <c r="C63" s="61" t="s">
        <v>30</v>
      </c>
      <c r="D63" s="118"/>
      <c r="E63" s="119"/>
      <c r="F63" s="118"/>
      <c r="G63" s="119"/>
      <c r="H63" s="267">
        <f>I63/1.2</f>
        <v>1555</v>
      </c>
      <c r="I63" s="261">
        <f>Верх.!I68+210</f>
        <v>1866</v>
      </c>
      <c r="J63" s="258">
        <f>K63/1.2</f>
        <v>860</v>
      </c>
      <c r="K63" s="261">
        <f>Верх.!K68+210</f>
        <v>1032</v>
      </c>
    </row>
    <row r="64" spans="1:11" ht="15.6" x14ac:dyDescent="0.3">
      <c r="A64" s="319"/>
      <c r="B64" s="56" t="s">
        <v>21</v>
      </c>
      <c r="C64" s="61" t="s">
        <v>30</v>
      </c>
      <c r="D64" s="151"/>
      <c r="E64" s="148"/>
      <c r="F64" s="118"/>
      <c r="G64" s="119"/>
      <c r="H64" s="315"/>
      <c r="I64" s="307"/>
      <c r="J64" s="259"/>
      <c r="K64" s="262"/>
    </row>
    <row r="65" spans="1:11" ht="15.6" x14ac:dyDescent="0.3">
      <c r="A65" s="319"/>
      <c r="B65" s="56" t="s">
        <v>22</v>
      </c>
      <c r="C65" s="61" t="s">
        <v>30</v>
      </c>
      <c r="D65" s="120"/>
      <c r="E65" s="121"/>
      <c r="F65" s="258">
        <f>G65/1.2</f>
        <v>2595</v>
      </c>
      <c r="G65" s="261">
        <f>Верх.!G70+210</f>
        <v>3114</v>
      </c>
      <c r="H65" s="267">
        <f>I65/1.2</f>
        <v>1985</v>
      </c>
      <c r="I65" s="261">
        <f>Верх.!I70+210</f>
        <v>2382</v>
      </c>
      <c r="J65" s="259"/>
      <c r="K65" s="262"/>
    </row>
    <row r="66" spans="1:11" ht="15.6" x14ac:dyDescent="0.3">
      <c r="A66" s="319"/>
      <c r="B66" s="56" t="s">
        <v>23</v>
      </c>
      <c r="C66" s="61" t="s">
        <v>30</v>
      </c>
      <c r="D66" s="120">
        <f>E66/1.2</f>
        <v>2855</v>
      </c>
      <c r="E66" s="121">
        <f>Верх.!E71+210</f>
        <v>3426</v>
      </c>
      <c r="F66" s="317"/>
      <c r="G66" s="307"/>
      <c r="H66" s="315"/>
      <c r="I66" s="307"/>
      <c r="J66" s="259"/>
      <c r="K66" s="262"/>
    </row>
    <row r="67" spans="1:11" ht="15.6" x14ac:dyDescent="0.3">
      <c r="A67" s="319"/>
      <c r="B67" s="56" t="s">
        <v>27</v>
      </c>
      <c r="C67" s="61" t="s">
        <v>30</v>
      </c>
      <c r="D67" s="258">
        <f>E67/1.2</f>
        <v>3315</v>
      </c>
      <c r="E67" s="261">
        <f>Верх.!E72+210</f>
        <v>3978</v>
      </c>
      <c r="F67" s="258">
        <f>G67/1.2</f>
        <v>2840</v>
      </c>
      <c r="G67" s="261">
        <f>Верх.!G72+210</f>
        <v>3408</v>
      </c>
      <c r="H67" s="267">
        <f>I67/1.2</f>
        <v>2125</v>
      </c>
      <c r="I67" s="261">
        <f>Верх.!I72+210</f>
        <v>2550</v>
      </c>
      <c r="J67" s="259"/>
      <c r="K67" s="262"/>
    </row>
    <row r="68" spans="1:11" ht="16.2" thickBot="1" x14ac:dyDescent="0.35">
      <c r="A68" s="320"/>
      <c r="B68" s="57" t="s">
        <v>28</v>
      </c>
      <c r="C68" s="62" t="s">
        <v>30</v>
      </c>
      <c r="D68" s="260"/>
      <c r="E68" s="263"/>
      <c r="F68" s="260"/>
      <c r="G68" s="263"/>
      <c r="H68" s="269"/>
      <c r="I68" s="263"/>
      <c r="J68" s="260"/>
      <c r="K68" s="263"/>
    </row>
    <row r="69" spans="1:11" ht="15.6" x14ac:dyDescent="0.3">
      <c r="A69" s="325" t="s">
        <v>26</v>
      </c>
      <c r="B69" s="34" t="s">
        <v>13</v>
      </c>
      <c r="C69" s="48" t="s">
        <v>30</v>
      </c>
      <c r="D69" s="130"/>
      <c r="E69" s="131"/>
      <c r="F69" s="130"/>
      <c r="G69" s="131"/>
      <c r="H69" s="130"/>
      <c r="I69" s="131"/>
      <c r="J69" s="130"/>
      <c r="K69" s="131"/>
    </row>
    <row r="70" spans="1:11" ht="15.6" x14ac:dyDescent="0.3">
      <c r="A70" s="319"/>
      <c r="B70" s="55" t="s">
        <v>20</v>
      </c>
      <c r="C70" s="50" t="s">
        <v>30</v>
      </c>
      <c r="D70" s="118"/>
      <c r="E70" s="119"/>
      <c r="F70" s="118"/>
      <c r="G70" s="119"/>
      <c r="H70" s="118"/>
      <c r="I70" s="119"/>
      <c r="J70" s="159"/>
      <c r="K70" s="119"/>
    </row>
    <row r="71" spans="1:11" ht="15.6" x14ac:dyDescent="0.3">
      <c r="A71" s="319"/>
      <c r="B71" s="56" t="s">
        <v>19</v>
      </c>
      <c r="C71" s="50" t="s">
        <v>30</v>
      </c>
      <c r="D71" s="118"/>
      <c r="E71" s="119"/>
      <c r="F71" s="118"/>
      <c r="G71" s="119"/>
      <c r="H71" s="118"/>
      <c r="I71" s="119"/>
      <c r="J71" s="120">
        <f>K71/1.2</f>
        <v>1625</v>
      </c>
      <c r="K71" s="121">
        <f>Верх.!K76+210</f>
        <v>1950</v>
      </c>
    </row>
    <row r="72" spans="1:11" ht="15.6" x14ac:dyDescent="0.3">
      <c r="A72" s="319"/>
      <c r="B72" s="56" t="s">
        <v>18</v>
      </c>
      <c r="C72" s="50" t="s">
        <v>30</v>
      </c>
      <c r="D72" s="118"/>
      <c r="E72" s="119"/>
      <c r="F72" s="118"/>
      <c r="G72" s="119"/>
      <c r="H72" s="118">
        <f t="shared" ref="H72:H78" si="10">I72/1.2</f>
        <v>3100</v>
      </c>
      <c r="I72" s="119">
        <f>Верх.!I77+210</f>
        <v>3720</v>
      </c>
      <c r="J72" s="120">
        <f>K72/1.2</f>
        <v>1730</v>
      </c>
      <c r="K72" s="121">
        <f>Верх.!K77+210</f>
        <v>2076</v>
      </c>
    </row>
    <row r="73" spans="1:11" ht="15.6" x14ac:dyDescent="0.3">
      <c r="A73" s="319"/>
      <c r="B73" s="56" t="s">
        <v>31</v>
      </c>
      <c r="C73" s="50" t="s">
        <v>30</v>
      </c>
      <c r="D73" s="118"/>
      <c r="E73" s="119"/>
      <c r="F73" s="118">
        <f t="shared" ref="F73:F78" si="11">G73/1.2</f>
        <v>3625</v>
      </c>
      <c r="G73" s="119">
        <f>Верх.!G78+210</f>
        <v>4350</v>
      </c>
      <c r="H73" s="118">
        <f t="shared" si="10"/>
        <v>3285</v>
      </c>
      <c r="I73" s="119">
        <f>Верх.!I78+210</f>
        <v>3942</v>
      </c>
      <c r="J73" s="120">
        <f t="shared" ref="J73:J78" si="12">K73/1.2</f>
        <v>1895</v>
      </c>
      <c r="K73" s="121">
        <f>Верх.!K78+210</f>
        <v>2274</v>
      </c>
    </row>
    <row r="74" spans="1:11" ht="15.6" x14ac:dyDescent="0.3">
      <c r="A74" s="319"/>
      <c r="B74" s="56" t="s">
        <v>21</v>
      </c>
      <c r="C74" s="50" t="s">
        <v>30</v>
      </c>
      <c r="D74" s="118">
        <f>E74/1.2</f>
        <v>9210</v>
      </c>
      <c r="E74" s="119">
        <f>Верх.!E79+210</f>
        <v>11052</v>
      </c>
      <c r="F74" s="118">
        <f t="shared" si="11"/>
        <v>6765</v>
      </c>
      <c r="G74" s="119">
        <f>Верх.!G79+210</f>
        <v>8118</v>
      </c>
      <c r="H74" s="118">
        <f t="shared" si="10"/>
        <v>5450</v>
      </c>
      <c r="I74" s="119">
        <f>Верх.!I79+210</f>
        <v>6540</v>
      </c>
      <c r="J74" s="120">
        <f t="shared" si="12"/>
        <v>2315</v>
      </c>
      <c r="K74" s="121">
        <f>Верх.!K79+210</f>
        <v>2778</v>
      </c>
    </row>
    <row r="75" spans="1:11" ht="15.6" x14ac:dyDescent="0.3">
      <c r="A75" s="319"/>
      <c r="B75" s="56" t="s">
        <v>22</v>
      </c>
      <c r="C75" s="50" t="s">
        <v>30</v>
      </c>
      <c r="D75" s="118">
        <f>E75/1.2</f>
        <v>10710</v>
      </c>
      <c r="E75" s="119">
        <f>Верх.!E80+210</f>
        <v>12852</v>
      </c>
      <c r="F75" s="118">
        <f t="shared" si="11"/>
        <v>7935</v>
      </c>
      <c r="G75" s="119">
        <f>Верх.!G80+210</f>
        <v>9522</v>
      </c>
      <c r="H75" s="118">
        <f t="shared" si="10"/>
        <v>6085</v>
      </c>
      <c r="I75" s="119">
        <f>Верх.!I80+210</f>
        <v>7302</v>
      </c>
      <c r="J75" s="120">
        <f t="shared" si="12"/>
        <v>2550</v>
      </c>
      <c r="K75" s="121">
        <f>Верх.!K80+210</f>
        <v>3060</v>
      </c>
    </row>
    <row r="76" spans="1:11" ht="15.6" x14ac:dyDescent="0.3">
      <c r="A76" s="319"/>
      <c r="B76" s="56" t="s">
        <v>23</v>
      </c>
      <c r="C76" s="50" t="s">
        <v>30</v>
      </c>
      <c r="D76" s="118">
        <f>E76/1.2</f>
        <v>12135</v>
      </c>
      <c r="E76" s="119">
        <f>Верх.!E81+210</f>
        <v>14562</v>
      </c>
      <c r="F76" s="118">
        <f t="shared" si="11"/>
        <v>9310</v>
      </c>
      <c r="G76" s="119">
        <f>Верх.!G81+210</f>
        <v>11172</v>
      </c>
      <c r="H76" s="118">
        <f t="shared" si="10"/>
        <v>6805</v>
      </c>
      <c r="I76" s="119">
        <f>Верх.!I81+210</f>
        <v>8166</v>
      </c>
      <c r="J76" s="120">
        <f t="shared" si="12"/>
        <v>2870</v>
      </c>
      <c r="K76" s="121">
        <f>Верх.!K81+210</f>
        <v>3444</v>
      </c>
    </row>
    <row r="77" spans="1:11" ht="15.6" x14ac:dyDescent="0.3">
      <c r="A77" s="319"/>
      <c r="B77" s="56" t="s">
        <v>27</v>
      </c>
      <c r="C77" s="50" t="s">
        <v>30</v>
      </c>
      <c r="D77" s="118">
        <f>E77/1.2</f>
        <v>13155</v>
      </c>
      <c r="E77" s="119">
        <f>Верх.!E82+210</f>
        <v>15786</v>
      </c>
      <c r="F77" s="118">
        <f t="shared" si="11"/>
        <v>10525</v>
      </c>
      <c r="G77" s="119">
        <f>Верх.!G82+210</f>
        <v>12630</v>
      </c>
      <c r="H77" s="118">
        <f t="shared" si="10"/>
        <v>7095</v>
      </c>
      <c r="I77" s="119">
        <f>Верх.!I82+210</f>
        <v>8514</v>
      </c>
      <c r="J77" s="120">
        <f t="shared" si="12"/>
        <v>3015</v>
      </c>
      <c r="K77" s="121">
        <f>Верх.!K82+210</f>
        <v>3618</v>
      </c>
    </row>
    <row r="78" spans="1:11" ht="16.2" thickBot="1" x14ac:dyDescent="0.35">
      <c r="A78" s="320"/>
      <c r="B78" s="57" t="s">
        <v>28</v>
      </c>
      <c r="C78" s="60" t="s">
        <v>30</v>
      </c>
      <c r="D78" s="132">
        <f>E78/1.2</f>
        <v>13910</v>
      </c>
      <c r="E78" s="133">
        <f>Верх.!E83+210</f>
        <v>16692</v>
      </c>
      <c r="F78" s="132">
        <f t="shared" si="11"/>
        <v>11425</v>
      </c>
      <c r="G78" s="133">
        <f>Верх.!G83+210</f>
        <v>13710</v>
      </c>
      <c r="H78" s="132">
        <f t="shared" si="10"/>
        <v>7435</v>
      </c>
      <c r="I78" s="133">
        <f>Верх.!I83+210</f>
        <v>8922</v>
      </c>
      <c r="J78" s="132">
        <f t="shared" si="12"/>
        <v>3195</v>
      </c>
      <c r="K78" s="133">
        <f>Верх.!K83+210</f>
        <v>3834</v>
      </c>
    </row>
    <row r="79" spans="1:11" ht="15" customHeight="1" thickBot="1" x14ac:dyDescent="0.3">
      <c r="A79" s="37"/>
      <c r="B79" s="37"/>
      <c r="C79" s="37"/>
      <c r="D79" s="33"/>
      <c r="E79" s="33"/>
      <c r="F79" s="33"/>
      <c r="G79" s="33"/>
      <c r="H79" s="33"/>
      <c r="I79" s="33"/>
      <c r="J79" s="33"/>
      <c r="K79" s="33"/>
    </row>
    <row r="80" spans="1:11" ht="15.6" hidden="1" thickBot="1" x14ac:dyDescent="0.3">
      <c r="A80" s="37"/>
      <c r="B80" s="37"/>
      <c r="C80" s="37"/>
      <c r="D80" s="33"/>
      <c r="E80" s="33"/>
      <c r="F80" s="33"/>
      <c r="G80" s="33"/>
      <c r="H80" s="33"/>
      <c r="I80" s="33"/>
      <c r="J80" s="33"/>
      <c r="K80" s="33"/>
    </row>
    <row r="81" spans="1:11" ht="39" customHeight="1" thickBot="1" x14ac:dyDescent="0.3">
      <c r="A81" s="326" t="s">
        <v>47</v>
      </c>
      <c r="B81" s="327"/>
      <c r="C81" s="327"/>
      <c r="D81" s="327"/>
      <c r="E81" s="328"/>
      <c r="F81" s="33"/>
      <c r="G81" s="33"/>
      <c r="H81" s="33"/>
      <c r="I81" s="33"/>
      <c r="J81" s="33"/>
      <c r="K81" s="33"/>
    </row>
    <row r="82" spans="1:11" ht="32.25" customHeight="1" thickBot="1" x14ac:dyDescent="0.3">
      <c r="A82" s="222" t="s">
        <v>7</v>
      </c>
      <c r="B82" s="223"/>
      <c r="C82" s="32" t="s">
        <v>15</v>
      </c>
      <c r="D82" s="30" t="s">
        <v>1</v>
      </c>
      <c r="E82" s="31" t="s">
        <v>2</v>
      </c>
      <c r="F82" s="33"/>
      <c r="G82" s="33"/>
      <c r="H82" s="33"/>
      <c r="I82" s="33"/>
      <c r="J82" s="33"/>
      <c r="K82" s="33"/>
    </row>
    <row r="83" spans="1:11" ht="15.6" x14ac:dyDescent="0.25">
      <c r="A83" s="231" t="s">
        <v>14</v>
      </c>
      <c r="B83" s="232"/>
      <c r="C83" s="42" t="s">
        <v>30</v>
      </c>
      <c r="D83" s="130">
        <f t="shared" ref="D83:D88" si="13">E83/1.2</f>
        <v>490</v>
      </c>
      <c r="E83" s="160">
        <f>Верх.!E88+210</f>
        <v>588</v>
      </c>
      <c r="F83" s="33"/>
      <c r="G83" s="33"/>
      <c r="H83" s="33"/>
      <c r="I83" s="33"/>
      <c r="J83" s="33"/>
      <c r="K83" s="33"/>
    </row>
    <row r="84" spans="1:11" ht="15.6" x14ac:dyDescent="0.25">
      <c r="A84" s="229" t="s">
        <v>24</v>
      </c>
      <c r="B84" s="230"/>
      <c r="C84" s="43" t="s">
        <v>30</v>
      </c>
      <c r="D84" s="118">
        <f t="shared" si="13"/>
        <v>635</v>
      </c>
      <c r="E84" s="161">
        <f>Верх.!E89+210</f>
        <v>762</v>
      </c>
      <c r="F84" s="33"/>
      <c r="G84" s="33"/>
      <c r="H84" s="33"/>
      <c r="I84" s="33"/>
      <c r="J84" s="33"/>
      <c r="K84" s="33"/>
    </row>
    <row r="85" spans="1:11" ht="15.6" x14ac:dyDescent="0.25">
      <c r="A85" s="229" t="s">
        <v>25</v>
      </c>
      <c r="B85" s="230"/>
      <c r="C85" s="43" t="s">
        <v>30</v>
      </c>
      <c r="D85" s="118">
        <f t="shared" si="13"/>
        <v>635</v>
      </c>
      <c r="E85" s="161">
        <f>Верх.!E90+210</f>
        <v>762</v>
      </c>
      <c r="F85" s="33"/>
      <c r="G85" s="33"/>
      <c r="H85" s="33"/>
      <c r="I85" s="33"/>
      <c r="J85" s="33"/>
      <c r="K85" s="33"/>
    </row>
    <row r="86" spans="1:11" ht="15.6" x14ac:dyDescent="0.25">
      <c r="A86" s="229" t="s">
        <v>33</v>
      </c>
      <c r="B86" s="230"/>
      <c r="C86" s="43" t="s">
        <v>30</v>
      </c>
      <c r="D86" s="118">
        <f t="shared" si="13"/>
        <v>450</v>
      </c>
      <c r="E86" s="161">
        <f>Верх.!E91+210</f>
        <v>540</v>
      </c>
      <c r="F86" s="33"/>
      <c r="G86" s="33"/>
      <c r="H86" s="33"/>
      <c r="I86" s="33"/>
      <c r="J86" s="33"/>
      <c r="K86" s="33"/>
    </row>
    <row r="87" spans="1:11" ht="15.6" x14ac:dyDescent="0.25">
      <c r="A87" s="229" t="s">
        <v>34</v>
      </c>
      <c r="B87" s="230"/>
      <c r="C87" s="43" t="s">
        <v>30</v>
      </c>
      <c r="D87" s="118">
        <f t="shared" si="13"/>
        <v>635</v>
      </c>
      <c r="E87" s="161">
        <f>Верх.!E92+210</f>
        <v>762</v>
      </c>
      <c r="F87" s="33"/>
      <c r="G87" s="33"/>
      <c r="H87" s="33"/>
      <c r="I87" s="33"/>
      <c r="J87" s="33"/>
      <c r="K87" s="33"/>
    </row>
    <row r="88" spans="1:11" ht="19.5" customHeight="1" thickBot="1" x14ac:dyDescent="0.3">
      <c r="A88" s="227" t="s">
        <v>26</v>
      </c>
      <c r="B88" s="228"/>
      <c r="C88" s="44" t="s">
        <v>30</v>
      </c>
      <c r="D88" s="132">
        <f t="shared" si="13"/>
        <v>635</v>
      </c>
      <c r="E88" s="162">
        <f>Верх.!E93+210</f>
        <v>762</v>
      </c>
      <c r="F88" s="33"/>
      <c r="G88" s="33"/>
      <c r="H88" s="33"/>
      <c r="I88" s="33"/>
      <c r="J88" s="37"/>
      <c r="K88" s="37"/>
    </row>
    <row r="89" spans="1:11" ht="15" x14ac:dyDescent="0.25">
      <c r="A89" s="218"/>
      <c r="B89" s="218"/>
      <c r="C89" s="37"/>
      <c r="D89" s="33"/>
      <c r="E89" s="33"/>
      <c r="F89" s="33"/>
      <c r="G89" s="33"/>
      <c r="H89" s="33"/>
      <c r="I89" s="33"/>
      <c r="J89" s="37"/>
      <c r="K89" s="37"/>
    </row>
    <row r="90" spans="1:11" ht="15.6" thickBot="1" x14ac:dyDescent="0.3">
      <c r="A90" s="37"/>
      <c r="B90" s="37"/>
      <c r="C90" s="37"/>
      <c r="D90" s="33"/>
      <c r="E90" s="33"/>
      <c r="F90" s="33"/>
      <c r="G90" s="33"/>
      <c r="H90" s="33"/>
      <c r="I90" s="33"/>
      <c r="J90" s="37"/>
      <c r="K90" s="37"/>
    </row>
    <row r="91" spans="1:11" ht="18.600000000000001" thickBot="1" x14ac:dyDescent="0.3">
      <c r="A91" s="236" t="s">
        <v>35</v>
      </c>
      <c r="B91" s="237"/>
      <c r="C91" s="237"/>
      <c r="D91" s="237"/>
      <c r="E91" s="237"/>
      <c r="F91" s="237"/>
      <c r="G91" s="237"/>
      <c r="H91" s="237"/>
      <c r="I91" s="238"/>
      <c r="J91" s="37"/>
      <c r="K91" s="37"/>
    </row>
    <row r="92" spans="1:11" ht="44.25" customHeight="1" thickBot="1" x14ac:dyDescent="0.3">
      <c r="A92" s="241" t="s">
        <v>36</v>
      </c>
      <c r="B92" s="242"/>
      <c r="C92" s="239" t="s">
        <v>15</v>
      </c>
      <c r="D92" s="245" t="s">
        <v>46</v>
      </c>
      <c r="E92" s="246"/>
      <c r="F92" s="245" t="s">
        <v>40</v>
      </c>
      <c r="G92" s="246"/>
      <c r="H92" s="245" t="s">
        <v>41</v>
      </c>
      <c r="I92" s="246"/>
      <c r="J92" s="37"/>
      <c r="K92" s="37"/>
    </row>
    <row r="93" spans="1:11" ht="31.8" thickBot="1" x14ac:dyDescent="0.3">
      <c r="A93" s="243"/>
      <c r="B93" s="244"/>
      <c r="C93" s="240"/>
      <c r="D93" s="40" t="s">
        <v>1</v>
      </c>
      <c r="E93" s="41" t="s">
        <v>2</v>
      </c>
      <c r="F93" s="40" t="s">
        <v>1</v>
      </c>
      <c r="G93" s="41" t="s">
        <v>2</v>
      </c>
      <c r="H93" s="40" t="s">
        <v>1</v>
      </c>
      <c r="I93" s="41" t="s">
        <v>2</v>
      </c>
      <c r="J93" s="37"/>
      <c r="K93" s="37"/>
    </row>
    <row r="94" spans="1:11" ht="37.5" customHeight="1" x14ac:dyDescent="0.25">
      <c r="A94" s="249" t="s">
        <v>37</v>
      </c>
      <c r="B94" s="250"/>
      <c r="C94" s="45" t="s">
        <v>30</v>
      </c>
      <c r="D94" s="21">
        <f>E94/1.2</f>
        <v>510</v>
      </c>
      <c r="E94" s="126">
        <f>Верх.!E99+210</f>
        <v>612</v>
      </c>
      <c r="F94" s="21">
        <f>G94/1.2</f>
        <v>650</v>
      </c>
      <c r="G94" s="125">
        <f>Верх.!G99+210</f>
        <v>780</v>
      </c>
      <c r="H94" s="21">
        <f>I94/1.2</f>
        <v>830</v>
      </c>
      <c r="I94" s="125">
        <f>Верх.!I99+210</f>
        <v>996</v>
      </c>
      <c r="J94" s="37"/>
      <c r="K94" s="37"/>
    </row>
    <row r="95" spans="1:11" ht="29.25" customHeight="1" x14ac:dyDescent="0.25">
      <c r="A95" s="247" t="s">
        <v>38</v>
      </c>
      <c r="B95" s="248"/>
      <c r="C95" s="46" t="s">
        <v>30</v>
      </c>
      <c r="D95" s="100">
        <f>E95/1.2</f>
        <v>405</v>
      </c>
      <c r="E95" s="127">
        <f>Верх.!E100+210</f>
        <v>486</v>
      </c>
      <c r="F95" s="100">
        <f>G95/1.2</f>
        <v>620</v>
      </c>
      <c r="G95" s="123">
        <f>Верх.!G100+210</f>
        <v>744</v>
      </c>
      <c r="H95" s="100">
        <f>I95/1.2</f>
        <v>735</v>
      </c>
      <c r="I95" s="123">
        <f>Верх.!I100+210</f>
        <v>882</v>
      </c>
      <c r="J95" s="37"/>
      <c r="K95" s="37"/>
    </row>
    <row r="96" spans="1:11" ht="30" customHeight="1" thickBot="1" x14ac:dyDescent="0.3">
      <c r="A96" s="234" t="s">
        <v>39</v>
      </c>
      <c r="B96" s="235"/>
      <c r="C96" s="47" t="s">
        <v>30</v>
      </c>
      <c r="D96" s="102">
        <f>E96/1.2</f>
        <v>355</v>
      </c>
      <c r="E96" s="129">
        <f>Верх.!E101+210</f>
        <v>426</v>
      </c>
      <c r="F96" s="102">
        <f>G96/1.2</f>
        <v>555</v>
      </c>
      <c r="G96" s="124">
        <f>Верх.!G101+210</f>
        <v>666</v>
      </c>
      <c r="H96" s="102">
        <f>I96/1.2</f>
        <v>670</v>
      </c>
      <c r="I96" s="124">
        <f>Верх.!I101+210</f>
        <v>804</v>
      </c>
      <c r="J96" s="37"/>
      <c r="K96" s="37"/>
    </row>
    <row r="97" spans="1:11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x14ac:dyDescent="0.2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5" x14ac:dyDescent="0.25">
      <c r="A99" s="4" t="s">
        <v>29</v>
      </c>
      <c r="B99" s="6"/>
      <c r="C99" s="10"/>
      <c r="D99" s="10"/>
      <c r="E99" s="9"/>
      <c r="F99" s="10" t="s">
        <v>3</v>
      </c>
      <c r="I99" s="10"/>
    </row>
    <row r="100" spans="1:11" ht="15" x14ac:dyDescent="0.25">
      <c r="A100" s="4"/>
      <c r="B100" s="6"/>
      <c r="C100" s="10"/>
      <c r="D100" s="10"/>
      <c r="E100" s="9"/>
    </row>
    <row r="101" spans="1:11" ht="15" x14ac:dyDescent="0.25">
      <c r="A101" s="4"/>
      <c r="B101" s="6"/>
      <c r="C101" s="10"/>
      <c r="D101" s="10"/>
      <c r="E101" s="9"/>
    </row>
    <row r="102" spans="1:11" ht="15" x14ac:dyDescent="0.25">
      <c r="A102" s="4"/>
      <c r="B102" s="6"/>
      <c r="C102" s="4"/>
      <c r="D102" s="4"/>
      <c r="E102" s="9"/>
    </row>
    <row r="103" spans="1:11" ht="15" x14ac:dyDescent="0.25">
      <c r="A103" s="9" t="s">
        <v>4</v>
      </c>
      <c r="B103" s="12"/>
      <c r="C103" s="9"/>
      <c r="D103" s="9"/>
      <c r="E103" s="9"/>
      <c r="F103" s="9" t="s">
        <v>5</v>
      </c>
      <c r="I103" s="9"/>
    </row>
  </sheetData>
  <mergeCells count="71">
    <mergeCell ref="A96:B96"/>
    <mergeCell ref="A69:A78"/>
    <mergeCell ref="A81:E81"/>
    <mergeCell ref="A82:B82"/>
    <mergeCell ref="A91:I91"/>
    <mergeCell ref="A92:B93"/>
    <mergeCell ref="A95:B95"/>
    <mergeCell ref="A88:B88"/>
    <mergeCell ref="A86:B86"/>
    <mergeCell ref="A89:B89"/>
    <mergeCell ref="A94:B94"/>
    <mergeCell ref="H92:I92"/>
    <mergeCell ref="D92:E92"/>
    <mergeCell ref="F92:G92"/>
    <mergeCell ref="C92:C93"/>
    <mergeCell ref="A83:B83"/>
    <mergeCell ref="A84:B84"/>
    <mergeCell ref="A85:B85"/>
    <mergeCell ref="A87:B87"/>
    <mergeCell ref="G67:G68"/>
    <mergeCell ref="F14:G14"/>
    <mergeCell ref="F65:F66"/>
    <mergeCell ref="D67:D68"/>
    <mergeCell ref="E67:E68"/>
    <mergeCell ref="A59:A68"/>
    <mergeCell ref="G50:G55"/>
    <mergeCell ref="A16:A25"/>
    <mergeCell ref="A26:A35"/>
    <mergeCell ref="A46:A55"/>
    <mergeCell ref="F50:F55"/>
    <mergeCell ref="K50:K55"/>
    <mergeCell ref="J50:J55"/>
    <mergeCell ref="G65:G66"/>
    <mergeCell ref="H50:H55"/>
    <mergeCell ref="F67:F68"/>
    <mergeCell ref="D56:K56"/>
    <mergeCell ref="D57:E57"/>
    <mergeCell ref="F57:G57"/>
    <mergeCell ref="J57:K57"/>
    <mergeCell ref="K63:K68"/>
    <mergeCell ref="I65:I66"/>
    <mergeCell ref="I63:I64"/>
    <mergeCell ref="H57:I57"/>
    <mergeCell ref="H65:H66"/>
    <mergeCell ref="H67:H68"/>
    <mergeCell ref="H63:H64"/>
    <mergeCell ref="H1:K1"/>
    <mergeCell ref="H2:K2"/>
    <mergeCell ref="A10:K10"/>
    <mergeCell ref="A11:K11"/>
    <mergeCell ref="D13:K13"/>
    <mergeCell ref="A13:A15"/>
    <mergeCell ref="J14:K14"/>
    <mergeCell ref="D14:E14"/>
    <mergeCell ref="H4:L4"/>
    <mergeCell ref="J63:J68"/>
    <mergeCell ref="D51:D55"/>
    <mergeCell ref="E51:E55"/>
    <mergeCell ref="I67:I68"/>
    <mergeCell ref="L2:Q2"/>
    <mergeCell ref="L3:R3"/>
    <mergeCell ref="A8:K8"/>
    <mergeCell ref="A9:K9"/>
    <mergeCell ref="A56:A58"/>
    <mergeCell ref="B56:B58"/>
    <mergeCell ref="C56:C58"/>
    <mergeCell ref="B13:B15"/>
    <mergeCell ref="C13:C15"/>
    <mergeCell ref="A36:A45"/>
    <mergeCell ref="I50:I55"/>
    <mergeCell ref="H14:I14"/>
  </mergeCells>
  <phoneticPr fontId="14" type="noConversion"/>
  <pageMargins left="0.59055118110236227" right="0.39370078740157483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5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Верх.</vt:lpstr>
      <vt:lpstr>Пром.</vt:lpstr>
      <vt:lpstr>Нижн.</vt:lpstr>
      <vt:lpstr>Верх.!Область_печати</vt:lpstr>
      <vt:lpstr>Нижн.!Область_печати</vt:lpstr>
      <vt:lpstr>Пром.!Область_печати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Kadry</cp:lastModifiedBy>
  <cp:lastPrinted>2021-08-30T06:51:54Z</cp:lastPrinted>
  <dcterms:created xsi:type="dcterms:W3CDTF">2016-03-31T12:00:57Z</dcterms:created>
  <dcterms:modified xsi:type="dcterms:W3CDTF">2021-09-01T11:07:20Z</dcterms:modified>
</cp:coreProperties>
</file>