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600" windowHeight="11700"/>
  </bookViews>
  <sheets>
    <sheet name="Верх." sheetId="7" r:id="rId1"/>
    <sheet name="Пром." sheetId="12" r:id="rId2"/>
    <sheet name="Нижн." sheetId="15" r:id="rId3"/>
  </sheets>
  <definedNames>
    <definedName name="a">#REF!</definedName>
    <definedName name="d">#REF!</definedName>
    <definedName name="s">#REF!</definedName>
    <definedName name="а">#REF!</definedName>
    <definedName name="_xlnm.Print_Area" localSheetId="0">Верх.!$A$1:$K$108</definedName>
    <definedName name="_xlnm.Print_Area" localSheetId="2">Нижн.!$A$1:$K$103</definedName>
    <definedName name="_xlnm.Print_Area" localSheetId="1">Пром.!$A$1:$K$105</definedName>
    <definedName name="п">#REF!</definedName>
    <definedName name="р">#REF!</definedName>
  </definedNames>
  <calcPr calcId="124519"/>
</workbook>
</file>

<file path=xl/calcChain.xml><?xml version="1.0" encoding="utf-8"?>
<calcChain xmlns="http://schemas.openxmlformats.org/spreadsheetml/2006/main">
  <c r="G23" i="7"/>
  <c r="G24"/>
  <c r="G28"/>
  <c r="G29"/>
  <c r="G30"/>
  <c r="G50"/>
  <c r="G49"/>
  <c r="G48"/>
  <c r="G47"/>
  <c r="G46"/>
  <c r="G45"/>
  <c r="G44"/>
  <c r="G43"/>
  <c r="E50"/>
  <c r="E49"/>
  <c r="E48"/>
  <c r="E47"/>
  <c r="E46"/>
  <c r="E45"/>
  <c r="E44"/>
  <c r="E43"/>
  <c r="G40"/>
  <c r="G39"/>
  <c r="G38"/>
  <c r="G37"/>
  <c r="G36"/>
  <c r="G35"/>
  <c r="G34"/>
  <c r="G33"/>
  <c r="E40"/>
  <c r="E39"/>
  <c r="E38"/>
  <c r="E37"/>
  <c r="E36"/>
  <c r="E35"/>
  <c r="E34"/>
  <c r="E33"/>
  <c r="K30"/>
  <c r="K29"/>
  <c r="K28"/>
  <c r="K27"/>
  <c r="K26"/>
  <c r="K25"/>
  <c r="K24"/>
  <c r="K23"/>
  <c r="K22"/>
  <c r="I30"/>
  <c r="I29"/>
  <c r="I28"/>
  <c r="I27"/>
  <c r="I26"/>
  <c r="I25"/>
  <c r="I24"/>
  <c r="I23"/>
  <c r="I22"/>
  <c r="G27"/>
  <c r="G26"/>
  <c r="G25"/>
  <c r="G22"/>
  <c r="E30"/>
  <c r="E29"/>
  <c r="E28"/>
  <c r="E27"/>
  <c r="E26"/>
  <c r="E25"/>
  <c r="E24"/>
  <c r="E23"/>
  <c r="K71" i="15" l="1"/>
  <c r="J71" s="1"/>
  <c r="K72"/>
  <c r="I72"/>
  <c r="H72" s="1"/>
  <c r="K73" i="12"/>
  <c r="J73" s="1"/>
  <c r="H74"/>
  <c r="I74"/>
  <c r="J76" i="7"/>
  <c r="H77"/>
  <c r="H23" l="1"/>
  <c r="H24"/>
  <c r="H25"/>
  <c r="D38" l="1"/>
  <c r="Q25"/>
  <c r="P27"/>
  <c r="Q26"/>
  <c r="Q24"/>
  <c r="Q27" s="1"/>
  <c r="P30" s="1"/>
  <c r="E74" i="15"/>
  <c r="D74" s="1"/>
  <c r="E75"/>
  <c r="D75" s="1"/>
  <c r="G73"/>
  <c r="F73" s="1"/>
  <c r="G74"/>
  <c r="F74" s="1"/>
  <c r="I73"/>
  <c r="H73" s="1"/>
  <c r="K73"/>
  <c r="J73" s="1"/>
  <c r="K74"/>
  <c r="J74" s="1"/>
  <c r="K75"/>
  <c r="J75" s="1"/>
  <c r="K76"/>
  <c r="J76" s="1"/>
  <c r="K77"/>
  <c r="J77" s="1"/>
  <c r="K78"/>
  <c r="J78" s="1"/>
  <c r="E76" i="12"/>
  <c r="D76" s="1"/>
  <c r="E77"/>
  <c r="D77" s="1"/>
  <c r="G75"/>
  <c r="F75" s="1"/>
  <c r="G76"/>
  <c r="F76" s="1"/>
  <c r="I75"/>
  <c r="H75" s="1"/>
  <c r="K75"/>
  <c r="K76"/>
  <c r="K77"/>
  <c r="K78"/>
  <c r="K79"/>
  <c r="K80"/>
  <c r="J75"/>
  <c r="J76"/>
  <c r="J77"/>
  <c r="J78"/>
  <c r="J79"/>
  <c r="J80"/>
  <c r="D79" i="7"/>
  <c r="D80"/>
  <c r="H78"/>
  <c r="F78"/>
  <c r="F79"/>
  <c r="J78"/>
  <c r="J79"/>
  <c r="J80"/>
  <c r="J81"/>
  <c r="J82"/>
  <c r="J83"/>
  <c r="I39" i="15"/>
  <c r="H39" s="1"/>
  <c r="I40"/>
  <c r="H40" s="1"/>
  <c r="I41"/>
  <c r="H41" s="1"/>
  <c r="I42"/>
  <c r="H42" s="1"/>
  <c r="I43"/>
  <c r="H43" s="1"/>
  <c r="I44"/>
  <c r="H44" s="1"/>
  <c r="I45"/>
  <c r="H45" s="1"/>
  <c r="G39"/>
  <c r="F39" s="1"/>
  <c r="G40"/>
  <c r="F40" s="1"/>
  <c r="G41"/>
  <c r="F41" s="1"/>
  <c r="G42"/>
  <c r="F42" s="1"/>
  <c r="G43"/>
  <c r="F43" s="1"/>
  <c r="G44"/>
  <c r="F44" s="1"/>
  <c r="G45"/>
  <c r="F45" s="1"/>
  <c r="E39"/>
  <c r="D39" s="1"/>
  <c r="E40"/>
  <c r="D40" s="1"/>
  <c r="E41"/>
  <c r="D41" s="1"/>
  <c r="E42"/>
  <c r="D42" s="1"/>
  <c r="E43"/>
  <c r="D43" s="1"/>
  <c r="E44"/>
  <c r="D44" s="1"/>
  <c r="E45"/>
  <c r="D45" s="1"/>
  <c r="I29"/>
  <c r="H29" s="1"/>
  <c r="I30"/>
  <c r="H30" s="1"/>
  <c r="I31"/>
  <c r="H31" s="1"/>
  <c r="I32"/>
  <c r="H32" s="1"/>
  <c r="I33"/>
  <c r="H33" s="1"/>
  <c r="I34"/>
  <c r="H34" s="1"/>
  <c r="I35"/>
  <c r="H35" s="1"/>
  <c r="G29"/>
  <c r="F29" s="1"/>
  <c r="G30"/>
  <c r="F30" s="1"/>
  <c r="G31"/>
  <c r="F31" s="1"/>
  <c r="G32"/>
  <c r="F32" s="1"/>
  <c r="G33"/>
  <c r="F33" s="1"/>
  <c r="G34"/>
  <c r="F34" s="1"/>
  <c r="G35"/>
  <c r="F35" s="1"/>
  <c r="E29"/>
  <c r="D29" s="1"/>
  <c r="E30"/>
  <c r="D30" s="1"/>
  <c r="E31"/>
  <c r="D31" s="1"/>
  <c r="E32"/>
  <c r="D32" s="1"/>
  <c r="E33"/>
  <c r="D33" s="1"/>
  <c r="E34"/>
  <c r="D34" s="1"/>
  <c r="E35"/>
  <c r="D35" s="1"/>
  <c r="K21"/>
  <c r="J21" s="1"/>
  <c r="K22"/>
  <c r="J22" s="1"/>
  <c r="K23"/>
  <c r="J23" s="1"/>
  <c r="K24"/>
  <c r="J24" s="1"/>
  <c r="K25"/>
  <c r="J25" s="1"/>
  <c r="I21"/>
  <c r="H21" s="1"/>
  <c r="I22"/>
  <c r="H22" s="1"/>
  <c r="I23"/>
  <c r="H23" s="1"/>
  <c r="I24"/>
  <c r="H24" s="1"/>
  <c r="I25"/>
  <c r="H25" s="1"/>
  <c r="G21"/>
  <c r="F21" s="1"/>
  <c r="G22"/>
  <c r="F22" s="1"/>
  <c r="G23"/>
  <c r="F23" s="1"/>
  <c r="G24"/>
  <c r="F24" s="1"/>
  <c r="G25"/>
  <c r="F25" s="1"/>
  <c r="E21"/>
  <c r="D21" s="1"/>
  <c r="E22"/>
  <c r="D22" s="1"/>
  <c r="E23"/>
  <c r="D23" s="1"/>
  <c r="E24"/>
  <c r="D24" s="1"/>
  <c r="E25"/>
  <c r="D25" s="1"/>
  <c r="E41" i="12"/>
  <c r="D41" s="1"/>
  <c r="E42"/>
  <c r="D42" s="1"/>
  <c r="E43"/>
  <c r="D43" s="1"/>
  <c r="E44"/>
  <c r="D44" s="1"/>
  <c r="E45"/>
  <c r="D45" s="1"/>
  <c r="E46"/>
  <c r="D46" s="1"/>
  <c r="E47"/>
  <c r="D47" s="1"/>
  <c r="G41"/>
  <c r="F41" s="1"/>
  <c r="G42"/>
  <c r="F42" s="1"/>
  <c r="G43"/>
  <c r="F43" s="1"/>
  <c r="G44"/>
  <c r="F44" s="1"/>
  <c r="G45"/>
  <c r="F45" s="1"/>
  <c r="G46"/>
  <c r="F46" s="1"/>
  <c r="G47"/>
  <c r="F47" s="1"/>
  <c r="I41"/>
  <c r="H41" s="1"/>
  <c r="I42"/>
  <c r="H42" s="1"/>
  <c r="I43"/>
  <c r="H43" s="1"/>
  <c r="I44"/>
  <c r="H44" s="1"/>
  <c r="I45"/>
  <c r="H45" s="1"/>
  <c r="I46"/>
  <c r="H46" s="1"/>
  <c r="I47"/>
  <c r="H47" s="1"/>
  <c r="I31"/>
  <c r="H31" s="1"/>
  <c r="I32"/>
  <c r="H32" s="1"/>
  <c r="I33"/>
  <c r="H33" s="1"/>
  <c r="I34"/>
  <c r="H34" s="1"/>
  <c r="I35"/>
  <c r="H35" s="1"/>
  <c r="I36"/>
  <c r="H36" s="1"/>
  <c r="I37"/>
  <c r="H37" s="1"/>
  <c r="G31"/>
  <c r="F31" s="1"/>
  <c r="G32"/>
  <c r="F32" s="1"/>
  <c r="G33"/>
  <c r="F33" s="1"/>
  <c r="G34"/>
  <c r="F34" s="1"/>
  <c r="G35"/>
  <c r="F35" s="1"/>
  <c r="G36"/>
  <c r="F36" s="1"/>
  <c r="G37"/>
  <c r="F37" s="1"/>
  <c r="E31"/>
  <c r="D31" s="1"/>
  <c r="E32"/>
  <c r="D32" s="1"/>
  <c r="E33"/>
  <c r="D33" s="1"/>
  <c r="E34"/>
  <c r="D34" s="1"/>
  <c r="E35"/>
  <c r="D35" s="1"/>
  <c r="E36"/>
  <c r="D36" s="1"/>
  <c r="E37"/>
  <c r="D37" s="1"/>
  <c r="E23"/>
  <c r="D23" s="1"/>
  <c r="E24"/>
  <c r="D24" s="1"/>
  <c r="E25"/>
  <c r="D25" s="1"/>
  <c r="E26"/>
  <c r="D26" s="1"/>
  <c r="E27"/>
  <c r="D27" s="1"/>
  <c r="G23"/>
  <c r="F23" s="1"/>
  <c r="G24"/>
  <c r="F24" s="1"/>
  <c r="G25"/>
  <c r="F25" s="1"/>
  <c r="G26"/>
  <c r="F26" s="1"/>
  <c r="G27"/>
  <c r="F27" s="1"/>
  <c r="I23"/>
  <c r="H23" s="1"/>
  <c r="I24"/>
  <c r="H24" s="1"/>
  <c r="I25"/>
  <c r="H25" s="1"/>
  <c r="I26"/>
  <c r="H26" s="1"/>
  <c r="I27"/>
  <c r="H27" s="1"/>
  <c r="K23"/>
  <c r="J23" s="1"/>
  <c r="K24"/>
  <c r="J24" s="1"/>
  <c r="K25"/>
  <c r="J25" s="1"/>
  <c r="K26"/>
  <c r="J26" s="1"/>
  <c r="K27"/>
  <c r="J27" s="1"/>
  <c r="G21"/>
  <c r="F21" s="1"/>
  <c r="G22"/>
  <c r="F22" s="1"/>
  <c r="E21"/>
  <c r="D21" s="1"/>
  <c r="E22"/>
  <c r="D22" s="1"/>
  <c r="H34" i="7"/>
  <c r="H35"/>
  <c r="H36"/>
  <c r="H37"/>
  <c r="H38"/>
  <c r="H39"/>
  <c r="H40"/>
  <c r="F34"/>
  <c r="F35"/>
  <c r="F36"/>
  <c r="F37"/>
  <c r="F38"/>
  <c r="F39"/>
  <c r="F40"/>
  <c r="D34"/>
  <c r="D35"/>
  <c r="D36"/>
  <c r="D37"/>
  <c r="D39"/>
  <c r="D40"/>
  <c r="H44"/>
  <c r="H45"/>
  <c r="H46"/>
  <c r="H47"/>
  <c r="H48"/>
  <c r="H49"/>
  <c r="H50"/>
  <c r="F44"/>
  <c r="F45"/>
  <c r="F46"/>
  <c r="F47"/>
  <c r="F48"/>
  <c r="F49"/>
  <c r="F50"/>
  <c r="D44"/>
  <c r="D45"/>
  <c r="D46"/>
  <c r="D47"/>
  <c r="D48"/>
  <c r="D49"/>
  <c r="D50"/>
  <c r="J28"/>
  <c r="J29"/>
  <c r="J30"/>
  <c r="H28"/>
  <c r="H29"/>
  <c r="H30"/>
  <c r="F28"/>
  <c r="F29"/>
  <c r="F30"/>
  <c r="D28"/>
  <c r="D29"/>
  <c r="D30"/>
  <c r="J26"/>
  <c r="H26"/>
  <c r="F26"/>
  <c r="D26"/>
  <c r="H33"/>
  <c r="F33"/>
  <c r="D33"/>
  <c r="H55"/>
  <c r="H54"/>
  <c r="I38" i="15"/>
  <c r="I28"/>
  <c r="H28" s="1"/>
  <c r="I40" i="12"/>
  <c r="H40" s="1"/>
  <c r="I30"/>
  <c r="H43" i="7"/>
  <c r="H30" i="12"/>
  <c r="G40"/>
  <c r="F40" s="1"/>
  <c r="G30"/>
  <c r="F30" s="1"/>
  <c r="E40"/>
  <c r="D40" s="1"/>
  <c r="E30"/>
  <c r="D30" s="1"/>
  <c r="G38" i="15"/>
  <c r="F38" s="1"/>
  <c r="E38"/>
  <c r="D38" s="1"/>
  <c r="G28"/>
  <c r="F28" s="1"/>
  <c r="E28"/>
  <c r="D28" s="1"/>
  <c r="F43" i="7"/>
  <c r="D43"/>
  <c r="I78" i="15"/>
  <c r="H78" s="1"/>
  <c r="I77"/>
  <c r="I76"/>
  <c r="H76" s="1"/>
  <c r="I75"/>
  <c r="H75" s="1"/>
  <c r="I74"/>
  <c r="H74" s="1"/>
  <c r="I67"/>
  <c r="I65"/>
  <c r="H65" s="1"/>
  <c r="I63"/>
  <c r="H63" s="1"/>
  <c r="K63"/>
  <c r="K62"/>
  <c r="J62" s="1"/>
  <c r="K20"/>
  <c r="J20" s="1"/>
  <c r="K19"/>
  <c r="J19" s="1"/>
  <c r="K18"/>
  <c r="J18" s="1"/>
  <c r="I50"/>
  <c r="I49"/>
  <c r="H49" s="1"/>
  <c r="I20"/>
  <c r="H20" s="1"/>
  <c r="I19"/>
  <c r="H19" s="1"/>
  <c r="I18"/>
  <c r="G78"/>
  <c r="F78" s="1"/>
  <c r="G77"/>
  <c r="G76"/>
  <c r="F76" s="1"/>
  <c r="G75"/>
  <c r="F75" s="1"/>
  <c r="G67"/>
  <c r="F67" s="1"/>
  <c r="G65"/>
  <c r="F65" s="1"/>
  <c r="G50"/>
  <c r="F50" s="1"/>
  <c r="G20"/>
  <c r="G19"/>
  <c r="F19" s="1"/>
  <c r="G18"/>
  <c r="F18" s="1"/>
  <c r="I96"/>
  <c r="I98" i="12" s="1"/>
  <c r="H98" s="1"/>
  <c r="I95" i="15"/>
  <c r="I97" i="12" s="1"/>
  <c r="H97" s="1"/>
  <c r="I94" i="15"/>
  <c r="I96" i="12" s="1"/>
  <c r="H96" s="1"/>
  <c r="G96" i="15"/>
  <c r="G95"/>
  <c r="G97" i="12" s="1"/>
  <c r="F97" s="1"/>
  <c r="G94" i="15"/>
  <c r="G96" i="12" s="1"/>
  <c r="F96" s="1"/>
  <c r="E96" i="15"/>
  <c r="D96" s="1"/>
  <c r="E95"/>
  <c r="D95" s="1"/>
  <c r="E94"/>
  <c r="D94" s="1"/>
  <c r="E88"/>
  <c r="E87"/>
  <c r="D87" s="1"/>
  <c r="E86"/>
  <c r="D86" s="1"/>
  <c r="E85"/>
  <c r="D85" s="1"/>
  <c r="E84"/>
  <c r="D84" s="1"/>
  <c r="E83"/>
  <c r="D83" s="1"/>
  <c r="E78"/>
  <c r="D78" s="1"/>
  <c r="E77"/>
  <c r="D77" s="1"/>
  <c r="E76"/>
  <c r="E67"/>
  <c r="D67" s="1"/>
  <c r="E66"/>
  <c r="D66" s="1"/>
  <c r="E51"/>
  <c r="D51" s="1"/>
  <c r="E20"/>
  <c r="D20" s="1"/>
  <c r="E19"/>
  <c r="D19" s="1"/>
  <c r="E18"/>
  <c r="E98" i="12"/>
  <c r="D98" s="1"/>
  <c r="E97"/>
  <c r="E96"/>
  <c r="D96" s="1"/>
  <c r="E90"/>
  <c r="D90" s="1"/>
  <c r="E89"/>
  <c r="D89" s="1"/>
  <c r="E88"/>
  <c r="D88" s="1"/>
  <c r="E87"/>
  <c r="D87" s="1"/>
  <c r="E86"/>
  <c r="D86" s="1"/>
  <c r="E85"/>
  <c r="D85" s="1"/>
  <c r="I80"/>
  <c r="H80" s="1"/>
  <c r="I79"/>
  <c r="H79" s="1"/>
  <c r="I78"/>
  <c r="I77"/>
  <c r="H77" s="1"/>
  <c r="I76"/>
  <c r="H76" s="1"/>
  <c r="G80"/>
  <c r="F80" s="1"/>
  <c r="G79"/>
  <c r="F79" s="1"/>
  <c r="G78"/>
  <c r="F78" s="1"/>
  <c r="G77"/>
  <c r="F77" s="1"/>
  <c r="E80"/>
  <c r="D80" s="1"/>
  <c r="E79"/>
  <c r="E78"/>
  <c r="D78" s="1"/>
  <c r="K74"/>
  <c r="E69"/>
  <c r="D69" s="1"/>
  <c r="E68"/>
  <c r="G69"/>
  <c r="F69" s="1"/>
  <c r="G67"/>
  <c r="F67" s="1"/>
  <c r="I69"/>
  <c r="H69" s="1"/>
  <c r="I67"/>
  <c r="I65"/>
  <c r="H65" s="1"/>
  <c r="K65"/>
  <c r="J65" s="1"/>
  <c r="K64"/>
  <c r="J64" s="1"/>
  <c r="G52"/>
  <c r="F52" s="1"/>
  <c r="E53"/>
  <c r="D53" s="1"/>
  <c r="I52"/>
  <c r="H52" s="1"/>
  <c r="I51"/>
  <c r="K22"/>
  <c r="J22" s="1"/>
  <c r="K21"/>
  <c r="J21" s="1"/>
  <c r="K20"/>
  <c r="J20" s="1"/>
  <c r="I22"/>
  <c r="H22" s="1"/>
  <c r="I21"/>
  <c r="H21" s="1"/>
  <c r="I20"/>
  <c r="H20" s="1"/>
  <c r="G20"/>
  <c r="F20" s="1"/>
  <c r="E20"/>
  <c r="D20" s="1"/>
  <c r="K17" i="15"/>
  <c r="J17" s="1"/>
  <c r="I17"/>
  <c r="H17" s="1"/>
  <c r="G17"/>
  <c r="F17" s="1"/>
  <c r="K19" i="12"/>
  <c r="J19" s="1"/>
  <c r="G19"/>
  <c r="F19" s="1"/>
  <c r="I19"/>
  <c r="H19" s="1"/>
  <c r="J22" i="7"/>
  <c r="H22"/>
  <c r="F22"/>
  <c r="A6" i="12"/>
  <c r="A6" i="15"/>
  <c r="G98" i="12"/>
  <c r="F98" s="1"/>
  <c r="H95" i="15"/>
  <c r="D88"/>
  <c r="D97" i="12"/>
  <c r="F96" i="15"/>
  <c r="D89" i="7"/>
  <c r="D90"/>
  <c r="D91"/>
  <c r="D92"/>
  <c r="D93"/>
  <c r="D88"/>
  <c r="F100"/>
  <c r="F101"/>
  <c r="F99"/>
  <c r="H100"/>
  <c r="H101"/>
  <c r="H99"/>
  <c r="D101"/>
  <c r="D100"/>
  <c r="D99"/>
  <c r="J63" i="15"/>
  <c r="H77"/>
  <c r="H67"/>
  <c r="H50"/>
  <c r="H38"/>
  <c r="H18"/>
  <c r="F77"/>
  <c r="F20"/>
  <c r="D76"/>
  <c r="D18"/>
  <c r="J72"/>
  <c r="H67" i="12"/>
  <c r="D68"/>
  <c r="H51"/>
  <c r="J67" i="7"/>
  <c r="J68"/>
  <c r="D71"/>
  <c r="D56"/>
  <c r="J74" i="12"/>
  <c r="H78"/>
  <c r="D79"/>
  <c r="J77" i="7"/>
  <c r="H80"/>
  <c r="H81"/>
  <c r="H82"/>
  <c r="H83"/>
  <c r="H79"/>
  <c r="F83"/>
  <c r="F82"/>
  <c r="F81"/>
  <c r="F80"/>
  <c r="F55"/>
  <c r="D83"/>
  <c r="D82"/>
  <c r="D81"/>
  <c r="H68"/>
  <c r="H70"/>
  <c r="H72"/>
  <c r="F70"/>
  <c r="F72"/>
  <c r="D72"/>
  <c r="D23"/>
  <c r="D27"/>
  <c r="D25"/>
  <c r="D24"/>
  <c r="F24"/>
  <c r="F27"/>
  <c r="F25"/>
  <c r="F23"/>
  <c r="H27"/>
  <c r="J24"/>
  <c r="J25"/>
  <c r="J23"/>
  <c r="J27"/>
  <c r="F95" i="15"/>
  <c r="H94"/>
  <c r="F94" l="1"/>
  <c r="H96"/>
</calcChain>
</file>

<file path=xl/sharedStrings.xml><?xml version="1.0" encoding="utf-8"?>
<sst xmlns="http://schemas.openxmlformats.org/spreadsheetml/2006/main" count="613" uniqueCount="51">
  <si>
    <t>ДП "ЧЕРНІГІВСЬКЕ ЛІСОВЕ ГОСПОДАРСТВО"</t>
  </si>
  <si>
    <t>Ціна без ПДВ</t>
  </si>
  <si>
    <t>Ціна з ПДВ</t>
  </si>
  <si>
    <t>Гол. бухгалтер</t>
  </si>
  <si>
    <t>Нач. відділу лісосировин. ресурсів</t>
  </si>
  <si>
    <t>Гол. економіст</t>
  </si>
  <si>
    <t>Ціни на продукцію лісозаготівель</t>
  </si>
  <si>
    <t>Породи</t>
  </si>
  <si>
    <t>Класи якості</t>
  </si>
  <si>
    <t>А</t>
  </si>
  <si>
    <t>В</t>
  </si>
  <si>
    <t>С</t>
  </si>
  <si>
    <t>D</t>
  </si>
  <si>
    <t>до 10 см</t>
  </si>
  <si>
    <t>Сосна, ялина</t>
  </si>
  <si>
    <t>Одиниця виміру</t>
  </si>
  <si>
    <t>"ЗАТВЕРДЖУЮ"</t>
  </si>
  <si>
    <t xml:space="preserve"> Директор ДП "Чернігівський лісгосп"</t>
  </si>
  <si>
    <t>_____________________Ю.А.Ревко</t>
  </si>
  <si>
    <r>
      <t>;</t>
    </r>
    <r>
      <rPr>
        <sz val="10"/>
        <rFont val="Times New Roman"/>
        <family val="1"/>
        <charset val="204"/>
      </rPr>
      <t xml:space="preserve">14013 м .Чернігів, вул. О.Молодчого, 18  </t>
    </r>
    <r>
      <rPr>
        <sz val="10"/>
        <rFont val="Wingdings 2"/>
        <family val="1"/>
        <charset val="2"/>
      </rPr>
      <t>'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відділ збуту 067 461 62 54, ФАКС 3-36-57, директор 666-174, гол.інж. 3-27-96 (067 461 62 52)</t>
    </r>
  </si>
  <si>
    <t>20 см - 24 см</t>
  </si>
  <si>
    <t>15 см - 19 см</t>
  </si>
  <si>
    <t>10 см - 14 см</t>
  </si>
  <si>
    <t>30 см - 34 см</t>
  </si>
  <si>
    <t>35 см - 39 см</t>
  </si>
  <si>
    <t>40 см - 49 см</t>
  </si>
  <si>
    <t>Береза</t>
  </si>
  <si>
    <t>Вільха</t>
  </si>
  <si>
    <t>Дуб</t>
  </si>
  <si>
    <t>50 см - 59 см</t>
  </si>
  <si>
    <t>60 і більше</t>
  </si>
  <si>
    <t>Гол. інженер</t>
  </si>
  <si>
    <t>м³</t>
  </si>
  <si>
    <t>25 см - 29 см</t>
  </si>
  <si>
    <t xml:space="preserve">     Чернігівське обласне управління лісового та мисливського господарства</t>
  </si>
  <si>
    <t>Осика, тополя, липа</t>
  </si>
  <si>
    <t>Клен, ясен, явір, граб, акація,  в`яз</t>
  </si>
  <si>
    <r>
      <t xml:space="preserve">Деревина дров`яна </t>
    </r>
    <r>
      <rPr>
        <b/>
        <sz val="14"/>
        <rFont val="Times New Roman"/>
        <family val="1"/>
        <charset val="204"/>
      </rPr>
      <t>непромислового</t>
    </r>
    <r>
      <rPr>
        <sz val="14"/>
        <rFont val="Times New Roman"/>
        <family val="1"/>
        <charset val="204"/>
      </rPr>
      <t xml:space="preserve"> використання </t>
    </r>
  </si>
  <si>
    <t>Групи порід за теплотворною здатністю</t>
  </si>
  <si>
    <t xml:space="preserve">1 група - береза, дуб, бук, ясен, граб, клен, в`яз, модрина, акація </t>
  </si>
  <si>
    <t>2 група - сосна,вільха</t>
  </si>
  <si>
    <t>3 група - ялина, осика, липа, ялиця, тополя, верба</t>
  </si>
  <si>
    <t>Розпиляна довжиною 0,25; 0,33; 0,50; 0,75 м</t>
  </si>
  <si>
    <t>Розпиляні довжиною 0,25; 0,33; 0,50; 0,75 м та розколоті</t>
  </si>
  <si>
    <r>
      <t xml:space="preserve">1 група - </t>
    </r>
    <r>
      <rPr>
        <sz val="10"/>
        <rFont val="Arial Cyr"/>
        <charset val="204"/>
      </rPr>
      <t xml:space="preserve">береза, дуб, бук, ясен, граб, клен, в`яз, модрина, акація </t>
    </r>
  </si>
  <si>
    <r>
      <t xml:space="preserve">2 група - </t>
    </r>
    <r>
      <rPr>
        <sz val="10"/>
        <rFont val="Arial Cyr"/>
        <charset val="204"/>
      </rPr>
      <t>сосна,вільха</t>
    </r>
  </si>
  <si>
    <r>
      <t xml:space="preserve">3 група - </t>
    </r>
    <r>
      <rPr>
        <sz val="10"/>
        <rFont val="Arial Cyr"/>
        <charset val="204"/>
      </rPr>
      <t>ялина, осика, липа, ялиця, тополя, верба</t>
    </r>
  </si>
  <si>
    <r>
      <t xml:space="preserve">Групи діаметрів            - </t>
    </r>
    <r>
      <rPr>
        <sz val="12"/>
        <rFont val="Times New Roman"/>
        <family val="1"/>
        <charset val="204"/>
      </rPr>
      <t xml:space="preserve">для хвойних порід </t>
    </r>
    <r>
      <rPr>
        <i/>
        <sz val="12"/>
        <rFont val="Times New Roman"/>
        <family val="1"/>
        <charset val="204"/>
      </rPr>
      <t xml:space="preserve">    ДСТУ 1315-2-2001          </t>
    </r>
    <r>
      <rPr>
        <sz val="12"/>
        <rFont val="Times New Roman"/>
        <family val="1"/>
        <charset val="204"/>
      </rPr>
      <t xml:space="preserve"> - для листяних порід </t>
    </r>
    <r>
      <rPr>
        <i/>
        <sz val="12"/>
        <rFont val="Times New Roman"/>
        <family val="1"/>
        <charset val="204"/>
      </rPr>
      <t xml:space="preserve">  ДСТУ 1315-1-2001</t>
    </r>
  </si>
  <si>
    <t>Довжиною 1,0 - 2,0 м</t>
  </si>
  <si>
    <r>
      <t xml:space="preserve">Деревина дров`яна </t>
    </r>
    <r>
      <rPr>
        <b/>
        <sz val="14"/>
        <rFont val="Times New Roman"/>
        <family val="1"/>
        <charset val="204"/>
      </rPr>
      <t>промислового</t>
    </r>
    <r>
      <rPr>
        <sz val="14"/>
        <rFont val="Times New Roman"/>
        <family val="1"/>
        <charset val="204"/>
      </rPr>
      <t xml:space="preserve"> використання</t>
    </r>
    <r>
      <rPr>
        <sz val="12"/>
        <rFont val="Times New Roman"/>
        <family val="1"/>
        <charset val="204"/>
      </rPr>
      <t xml:space="preserve">                     (довжиною 2,0 - 4,0 м)</t>
    </r>
  </si>
  <si>
    <t>Ціни діють з 01.01.2021 р.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</si>
</sst>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u/>
      <sz val="12"/>
      <name val="Copperplate Gothic Bold"/>
      <family val="2"/>
    </font>
    <font>
      <sz val="12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0"/>
      <name val="Wingdings"/>
      <charset val="2"/>
    </font>
    <font>
      <sz val="10"/>
      <name val="Wingdings 2"/>
      <family val="1"/>
      <charset val="2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Fill="1"/>
    <xf numFmtId="0" fontId="0" fillId="0" borderId="0" xfId="0" applyBorder="1"/>
    <xf numFmtId="0" fontId="2" fillId="0" borderId="0" xfId="0" applyFont="1"/>
    <xf numFmtId="2" fontId="2" fillId="0" borderId="0" xfId="0" applyNumberFormat="1" applyFont="1" applyBorder="1"/>
    <xf numFmtId="0" fontId="3" fillId="2" borderId="0" xfId="0" applyFont="1" applyFill="1"/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/>
    <xf numFmtId="0" fontId="8" fillId="0" borderId="0" xfId="0" applyFont="1" applyAlignment="1"/>
    <xf numFmtId="0" fontId="2" fillId="0" borderId="0" xfId="0" applyFont="1" applyAlignment="1"/>
    <xf numFmtId="2" fontId="8" fillId="2" borderId="16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2" fontId="8" fillId="2" borderId="19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32" xfId="0" applyNumberFormat="1" applyFont="1" applyFill="1" applyBorder="1" applyAlignment="1">
      <alignment horizontal="center" vertical="center"/>
    </xf>
    <xf numFmtId="2" fontId="8" fillId="2" borderId="33" xfId="0" applyNumberFormat="1" applyFont="1" applyFill="1" applyBorder="1" applyAlignment="1">
      <alignment horizontal="center" vertical="center"/>
    </xf>
    <xf numFmtId="2" fontId="8" fillId="2" borderId="34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2" borderId="0" xfId="0" applyFill="1"/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2" fontId="0" fillId="0" borderId="0" xfId="0" applyNumberFormat="1"/>
    <xf numFmtId="1" fontId="8" fillId="2" borderId="16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/>
    </xf>
    <xf numFmtId="1" fontId="8" fillId="2" borderId="26" xfId="0" applyNumberFormat="1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1" fontId="8" fillId="2" borderId="29" xfId="0" applyNumberFormat="1" applyFont="1" applyFill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1" fontId="8" fillId="2" borderId="31" xfId="0" applyNumberFormat="1" applyFont="1" applyFill="1" applyBorder="1" applyAlignment="1">
      <alignment horizontal="center" vertical="center"/>
    </xf>
    <xf numFmtId="1" fontId="8" fillId="2" borderId="32" xfId="0" applyNumberFormat="1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/>
    </xf>
    <xf numFmtId="1" fontId="8" fillId="2" borderId="24" xfId="0" applyNumberFormat="1" applyFont="1" applyFill="1" applyBorder="1" applyAlignment="1">
      <alignment horizontal="center" vertical="center"/>
    </xf>
    <xf numFmtId="1" fontId="8" fillId="2" borderId="25" xfId="0" applyNumberFormat="1" applyFont="1" applyFill="1" applyBorder="1" applyAlignment="1">
      <alignment horizontal="center" vertical="center"/>
    </xf>
    <xf numFmtId="1" fontId="8" fillId="2" borderId="20" xfId="0" applyNumberFormat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/>
    </xf>
    <xf numFmtId="1" fontId="8" fillId="2" borderId="21" xfId="0" applyNumberFormat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2" borderId="29" xfId="0" applyNumberFormat="1" applyFont="1" applyFill="1" applyBorder="1" applyAlignment="1">
      <alignment horizontal="center" vertical="center" wrapText="1"/>
    </xf>
    <xf numFmtId="1" fontId="8" fillId="2" borderId="31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42" xfId="0" applyNumberFormat="1" applyFont="1" applyFill="1" applyBorder="1" applyAlignment="1">
      <alignment horizontal="center" vertical="center" wrapText="1"/>
    </xf>
    <xf numFmtId="1" fontId="8" fillId="2" borderId="25" xfId="0" applyNumberFormat="1" applyFont="1" applyFill="1" applyBorder="1" applyAlignment="1">
      <alignment horizontal="center" vertical="center" wrapText="1"/>
    </xf>
    <xf numFmtId="1" fontId="8" fillId="2" borderId="35" xfId="0" applyNumberFormat="1" applyFont="1" applyFill="1" applyBorder="1" applyAlignment="1">
      <alignment horizontal="center" vertical="center" wrapText="1"/>
    </xf>
    <xf numFmtId="1" fontId="8" fillId="2" borderId="36" xfId="0" applyNumberFormat="1" applyFont="1" applyFill="1" applyBorder="1" applyAlignment="1">
      <alignment horizontal="center" vertical="center" wrapText="1"/>
    </xf>
    <xf numFmtId="1" fontId="8" fillId="2" borderId="37" xfId="0" applyNumberFormat="1" applyFont="1" applyFill="1" applyBorder="1" applyAlignment="1">
      <alignment horizontal="center" vertical="center" wrapText="1"/>
    </xf>
    <xf numFmtId="1" fontId="8" fillId="2" borderId="38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39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 wrapText="1"/>
    </xf>
    <xf numFmtId="1" fontId="8" fillId="0" borderId="4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 wrapText="1"/>
    </xf>
    <xf numFmtId="1" fontId="8" fillId="0" borderId="7" xfId="0" applyNumberFormat="1" applyFont="1" applyBorder="1" applyAlignment="1">
      <alignment horizontal="center" wrapText="1"/>
    </xf>
    <xf numFmtId="1" fontId="8" fillId="0" borderId="6" xfId="0" applyNumberFormat="1" applyFont="1" applyBorder="1" applyAlignment="1">
      <alignment horizontal="center"/>
    </xf>
    <xf numFmtId="1" fontId="8" fillId="2" borderId="42" xfId="0" applyNumberFormat="1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/>
    </xf>
    <xf numFmtId="1" fontId="8" fillId="2" borderId="34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2" borderId="33" xfId="0" applyNumberFormat="1" applyFont="1" applyFill="1" applyBorder="1" applyAlignment="1">
      <alignment horizontal="center" vertical="center"/>
    </xf>
    <xf numFmtId="1" fontId="8" fillId="2" borderId="40" xfId="0" applyNumberFormat="1" applyFont="1" applyFill="1" applyBorder="1" applyAlignment="1">
      <alignment horizontal="center" vertical="center"/>
    </xf>
    <xf numFmtId="1" fontId="8" fillId="2" borderId="41" xfId="0" applyNumberFormat="1" applyFont="1" applyFill="1" applyBorder="1" applyAlignment="1">
      <alignment horizontal="center" vertical="center"/>
    </xf>
    <xf numFmtId="1" fontId="8" fillId="2" borderId="43" xfId="0" applyNumberFormat="1" applyFont="1" applyFill="1" applyBorder="1" applyAlignment="1">
      <alignment horizontal="center" vertical="center"/>
    </xf>
    <xf numFmtId="1" fontId="8" fillId="2" borderId="44" xfId="0" applyNumberFormat="1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1" fontId="8" fillId="2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" fontId="8" fillId="0" borderId="45" xfId="0" applyNumberFormat="1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1" fontId="8" fillId="0" borderId="47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top" wrapText="1"/>
    </xf>
    <xf numFmtId="1" fontId="8" fillId="0" borderId="5" xfId="0" applyNumberFormat="1" applyFont="1" applyBorder="1" applyAlignment="1">
      <alignment horizontal="center" vertical="top" wrapText="1"/>
    </xf>
    <xf numFmtId="1" fontId="8" fillId="0" borderId="7" xfId="0" applyNumberFormat="1" applyFont="1" applyBorder="1" applyAlignment="1">
      <alignment horizontal="center" vertical="top" wrapText="1"/>
    </xf>
    <xf numFmtId="1" fontId="8" fillId="2" borderId="22" xfId="0" applyNumberFormat="1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 vertical="center"/>
    </xf>
    <xf numFmtId="1" fontId="8" fillId="2" borderId="31" xfId="0" applyNumberFormat="1" applyFont="1" applyFill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 wrapText="1"/>
    </xf>
    <xf numFmtId="1" fontId="8" fillId="0" borderId="49" xfId="0" applyNumberFormat="1" applyFont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/>
    </xf>
    <xf numFmtId="1" fontId="8" fillId="2" borderId="26" xfId="0" applyNumberFormat="1" applyFont="1" applyFill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4" xfId="0" applyNumberFormat="1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 vertical="top" wrapText="1"/>
    </xf>
    <xf numFmtId="1" fontId="13" fillId="0" borderId="37" xfId="0" applyNumberFormat="1" applyFont="1" applyBorder="1" applyAlignment="1">
      <alignment horizontal="center" vertical="center"/>
    </xf>
    <xf numFmtId="1" fontId="13" fillId="0" borderId="36" xfId="0" applyNumberFormat="1" applyFont="1" applyBorder="1" applyAlignment="1">
      <alignment horizontal="center" vertical="center"/>
    </xf>
    <xf numFmtId="1" fontId="13" fillId="2" borderId="32" xfId="0" applyNumberFormat="1" applyFont="1" applyFill="1" applyBorder="1" applyAlignment="1">
      <alignment horizontal="center" vertical="center"/>
    </xf>
    <xf numFmtId="1" fontId="13" fillId="2" borderId="15" xfId="0" applyNumberFormat="1" applyFont="1" applyFill="1" applyBorder="1" applyAlignment="1">
      <alignment horizontal="center" vertical="center"/>
    </xf>
    <xf numFmtId="1" fontId="13" fillId="0" borderId="35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top" wrapText="1"/>
    </xf>
    <xf numFmtId="1" fontId="8" fillId="0" borderId="49" xfId="0" applyNumberFormat="1" applyFont="1" applyBorder="1" applyAlignment="1">
      <alignment horizontal="center" vertical="top" wrapText="1"/>
    </xf>
    <xf numFmtId="1" fontId="8" fillId="0" borderId="50" xfId="0" applyNumberFormat="1" applyFont="1" applyBorder="1" applyAlignment="1">
      <alignment horizontal="center" vertical="top" wrapText="1"/>
    </xf>
    <xf numFmtId="1" fontId="13" fillId="2" borderId="16" xfId="0" applyNumberFormat="1" applyFont="1" applyFill="1" applyBorder="1" applyAlignment="1">
      <alignment horizontal="center" vertical="center"/>
    </xf>
    <xf numFmtId="1" fontId="13" fillId="2" borderId="17" xfId="0" applyNumberFormat="1" applyFont="1" applyFill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8" fillId="0" borderId="50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2" borderId="45" xfId="0" applyNumberFormat="1" applyFont="1" applyFill="1" applyBorder="1" applyAlignment="1">
      <alignment horizontal="center" vertical="center"/>
    </xf>
    <xf numFmtId="1" fontId="8" fillId="2" borderId="46" xfId="0" applyNumberFormat="1" applyFont="1" applyFill="1" applyBorder="1" applyAlignment="1">
      <alignment horizontal="center" vertical="center"/>
    </xf>
    <xf numFmtId="1" fontId="8" fillId="2" borderId="47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1" fontId="8" fillId="2" borderId="29" xfId="0" applyNumberFormat="1" applyFont="1" applyFill="1" applyBorder="1" applyAlignment="1">
      <alignment horizontal="center" vertical="center"/>
    </xf>
    <xf numFmtId="1" fontId="8" fillId="2" borderId="20" xfId="0" applyNumberFormat="1" applyFont="1" applyFill="1" applyBorder="1" applyAlignment="1">
      <alignment horizontal="center" vertical="center"/>
    </xf>
    <xf numFmtId="1" fontId="8" fillId="2" borderId="3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1" fontId="8" fillId="0" borderId="9" xfId="0" applyNumberFormat="1" applyFont="1" applyBorder="1" applyAlignment="1">
      <alignment horizontal="center" vertical="top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51" xfId="0" applyFont="1" applyFill="1" applyBorder="1" applyAlignment="1">
      <alignment horizontal="left" vertical="center" wrapText="1"/>
    </xf>
    <xf numFmtId="0" fontId="15" fillId="2" borderId="45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/>
    </xf>
    <xf numFmtId="0" fontId="0" fillId="2" borderId="52" xfId="0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 wrapText="1"/>
    </xf>
    <xf numFmtId="0" fontId="0" fillId="2" borderId="53" xfId="0" applyFill="1" applyBorder="1" applyAlignment="1">
      <alignment horizontal="left" vertical="center" wrapText="1"/>
    </xf>
    <xf numFmtId="1" fontId="8" fillId="2" borderId="28" xfId="0" applyNumberFormat="1" applyFont="1" applyFill="1" applyBorder="1" applyAlignment="1">
      <alignment horizontal="center" vertical="center"/>
    </xf>
    <xf numFmtId="1" fontId="8" fillId="2" borderId="55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wrapText="1"/>
    </xf>
    <xf numFmtId="1" fontId="8" fillId="2" borderId="11" xfId="0" applyNumberFormat="1" applyFont="1" applyFill="1" applyBorder="1" applyAlignment="1">
      <alignment horizontal="center" vertical="center"/>
    </xf>
    <xf numFmtId="1" fontId="8" fillId="2" borderId="56" xfId="0" applyNumberFormat="1" applyFont="1" applyFill="1" applyBorder="1" applyAlignment="1">
      <alignment horizontal="center" vertical="center"/>
    </xf>
    <xf numFmtId="1" fontId="8" fillId="2" borderId="57" xfId="0" applyNumberFormat="1" applyFont="1" applyFill="1" applyBorder="1" applyAlignment="1">
      <alignment horizontal="center" vertical="center"/>
    </xf>
    <xf numFmtId="1" fontId="8" fillId="2" borderId="58" xfId="0" applyNumberFormat="1" applyFont="1" applyFill="1" applyBorder="1" applyAlignment="1">
      <alignment horizontal="center" vertical="center"/>
    </xf>
    <xf numFmtId="1" fontId="15" fillId="0" borderId="45" xfId="0" applyNumberFormat="1" applyFont="1" applyBorder="1" applyAlignment="1">
      <alignment horizontal="center" vertical="center" wrapText="1"/>
    </xf>
    <xf numFmtId="1" fontId="15" fillId="0" borderId="46" xfId="0" applyNumberFormat="1" applyFont="1" applyBorder="1" applyAlignment="1">
      <alignment horizontal="center" vertical="center" wrapText="1"/>
    </xf>
    <xf numFmtId="1" fontId="15" fillId="0" borderId="47" xfId="0" applyNumberFormat="1" applyFont="1" applyBorder="1" applyAlignment="1">
      <alignment horizontal="center" vertical="center" wrapText="1"/>
    </xf>
    <xf numFmtId="1" fontId="0" fillId="2" borderId="24" xfId="0" applyNumberFormat="1" applyFont="1" applyFill="1" applyBorder="1" applyAlignment="1">
      <alignment horizontal="left" vertical="center"/>
    </xf>
    <xf numFmtId="1" fontId="0" fillId="2" borderId="42" xfId="0" applyNumberFormat="1" applyFont="1" applyFill="1" applyBorder="1" applyAlignment="1">
      <alignment horizontal="left" vertical="center"/>
    </xf>
    <xf numFmtId="1" fontId="0" fillId="2" borderId="18" xfId="0" applyNumberFormat="1" applyFont="1" applyFill="1" applyBorder="1" applyAlignment="1">
      <alignment horizontal="left" vertical="center"/>
    </xf>
    <xf numFmtId="1" fontId="0" fillId="2" borderId="10" xfId="0" applyNumberFormat="1" applyFont="1" applyFill="1" applyBorder="1" applyAlignment="1">
      <alignment horizontal="left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54" xfId="0" applyNumberFormat="1" applyFont="1" applyBorder="1" applyAlignment="1">
      <alignment horizontal="center" vertical="center"/>
    </xf>
    <xf numFmtId="1" fontId="0" fillId="2" borderId="28" xfId="0" applyNumberFormat="1" applyFont="1" applyFill="1" applyBorder="1" applyAlignment="1">
      <alignment horizontal="left" vertical="center"/>
    </xf>
    <xf numFmtId="1" fontId="0" fillId="2" borderId="34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8" fillId="2" borderId="48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center" vertical="center" wrapText="1"/>
    </xf>
    <xf numFmtId="49" fontId="8" fillId="2" borderId="50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top" wrapText="1"/>
    </xf>
    <xf numFmtId="0" fontId="8" fillId="2" borderId="49" xfId="0" applyFont="1" applyFill="1" applyBorder="1" applyAlignment="1">
      <alignment horizontal="center" vertical="top" wrapText="1"/>
    </xf>
    <xf numFmtId="0" fontId="8" fillId="2" borderId="50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121919</xdr:colOff>
      <xdr:row>6</xdr:row>
      <xdr:rowOff>38101</xdr:rowOff>
    </xdr:from>
    <xdr:to>
      <xdr:col>1</xdr:col>
      <xdr:colOff>869674</xdr:colOff>
      <xdr:row>7</xdr:row>
      <xdr:rowOff>447261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1919" y="1164536"/>
          <a:ext cx="1360668" cy="9723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ru-RU" sz="1100" b="1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ВЕРХНІЙ СКЛАД     </a:t>
          </a:r>
        </a:p>
        <a:p>
          <a:pPr algn="ctr" rtl="0">
            <a:defRPr sz="1000"/>
          </a:pPr>
          <a:r>
            <a:rPr lang="ru-RU" sz="1000" b="1" i="0" strike="noStrike">
              <a:solidFill>
                <a:srgbClr val="000000"/>
              </a:solidFill>
              <a:latin typeface="Arial Cyr"/>
            </a:rPr>
            <a:t>п.23             ДСТУ2090-92</a:t>
          </a:r>
        </a:p>
      </xdr:txBody>
    </xdr:sp>
    <xdr:clientData/>
  </xdr:twoCellAnchor>
  <xdr:twoCellAnchor>
    <xdr:from>
      <xdr:col>0</xdr:col>
      <xdr:colOff>297180</xdr:colOff>
      <xdr:row>0</xdr:row>
      <xdr:rowOff>38100</xdr:rowOff>
    </xdr:from>
    <xdr:to>
      <xdr:col>1</xdr:col>
      <xdr:colOff>495300</xdr:colOff>
      <xdr:row>4</xdr:row>
      <xdr:rowOff>114300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297180" y="38100"/>
          <a:ext cx="8077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6</xdr:row>
      <xdr:rowOff>38100</xdr:rowOff>
    </xdr:from>
    <xdr:to>
      <xdr:col>1</xdr:col>
      <xdr:colOff>1028700</xdr:colOff>
      <xdr:row>8</xdr:row>
      <xdr:rowOff>236220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21920" y="1158240"/>
          <a:ext cx="1516380" cy="998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ru-RU" sz="1100" b="1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ПРОМІЖНИЙ СКЛАД       </a:t>
          </a: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 </a:t>
          </a:r>
          <a:r>
            <a:rPr lang="ru-RU" sz="1000" b="1" i="0" strike="noStrike">
              <a:solidFill>
                <a:srgbClr val="000000"/>
              </a:solidFill>
              <a:latin typeface="Calibri"/>
              <a:cs typeface="Calibri"/>
            </a:rPr>
            <a:t>п.24                                 ДСТУ2090-92</a:t>
          </a:r>
          <a:endParaRPr lang="ru-RU" sz="11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ru-RU" sz="1100" b="0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289560</xdr:colOff>
      <xdr:row>0</xdr:row>
      <xdr:rowOff>0</xdr:rowOff>
    </xdr:from>
    <xdr:to>
      <xdr:col>1</xdr:col>
      <xdr:colOff>487680</xdr:colOff>
      <xdr:row>4</xdr:row>
      <xdr:rowOff>76200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289560" y="0"/>
          <a:ext cx="8077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6</xdr:row>
      <xdr:rowOff>22860</xdr:rowOff>
    </xdr:from>
    <xdr:to>
      <xdr:col>1</xdr:col>
      <xdr:colOff>716280</xdr:colOff>
      <xdr:row>7</xdr:row>
      <xdr:rowOff>182880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29540" y="1143000"/>
          <a:ext cx="1196340" cy="8610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ru-RU" sz="1100" b="1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 НИЖНІЙ СКЛАД    </a:t>
          </a:r>
          <a:r>
            <a:rPr lang="ru-RU" sz="1000" b="1" i="0" strike="noStrike">
              <a:solidFill>
                <a:srgbClr val="000000"/>
              </a:solidFill>
              <a:latin typeface="Calibri"/>
              <a:cs typeface="Calibri"/>
            </a:rPr>
            <a:t>п. 22             </a:t>
          </a:r>
        </a:p>
        <a:p>
          <a:pPr algn="ctr" rtl="0">
            <a:defRPr sz="1000"/>
          </a:pPr>
          <a:r>
            <a:rPr lang="ru-RU" sz="1000" b="1" i="0" strike="noStrike">
              <a:solidFill>
                <a:srgbClr val="000000"/>
              </a:solidFill>
              <a:latin typeface="Calibri"/>
              <a:cs typeface="Calibri"/>
            </a:rPr>
            <a:t>        ДСТУ2090-92</a:t>
          </a:r>
          <a:endParaRPr lang="ru-RU" sz="11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ru-RU" sz="1100" b="0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289560</xdr:colOff>
      <xdr:row>0</xdr:row>
      <xdr:rowOff>0</xdr:rowOff>
    </xdr:from>
    <xdr:to>
      <xdr:col>1</xdr:col>
      <xdr:colOff>487680</xdr:colOff>
      <xdr:row>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289560" y="0"/>
          <a:ext cx="8077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view="pageBreakPreview" zoomScale="115" workbookViewId="0">
      <selection activeCell="E27" sqref="E27"/>
    </sheetView>
  </sheetViews>
  <sheetFormatPr defaultRowHeight="12.75"/>
  <cols>
    <col min="2" max="2" width="24.85546875" customWidth="1"/>
    <col min="3" max="3" width="13.140625" customWidth="1"/>
    <col min="4" max="5" width="9.5703125" customWidth="1"/>
    <col min="6" max="6" width="9.28515625" customWidth="1"/>
    <col min="7" max="7" width="9.42578125" customWidth="1"/>
    <col min="9" max="9" width="9.28515625" customWidth="1"/>
    <col min="10" max="10" width="10" customWidth="1"/>
    <col min="11" max="11" width="9.5703125" customWidth="1"/>
    <col min="12" max="12" width="0.5703125" customWidth="1"/>
    <col min="13" max="13" width="9.85546875" customWidth="1"/>
    <col min="16" max="16" width="6.42578125" customWidth="1"/>
    <col min="17" max="17" width="8.7109375" customWidth="1"/>
    <col min="18" max="20" width="9.140625" hidden="1" customWidth="1"/>
  </cols>
  <sheetData>
    <row r="1" spans="1:20" ht="15.75">
      <c r="B1" s="1"/>
      <c r="C1" s="20"/>
      <c r="D1" s="20"/>
      <c r="E1" s="20"/>
      <c r="F1" s="20"/>
      <c r="G1" s="20"/>
      <c r="H1" s="20"/>
      <c r="I1" s="19" t="s">
        <v>16</v>
      </c>
      <c r="J1" s="19"/>
      <c r="K1" s="19"/>
      <c r="L1" s="18"/>
    </row>
    <row r="2" spans="1:20" ht="15.75">
      <c r="B2" s="1"/>
      <c r="C2" s="20"/>
      <c r="D2" s="20"/>
      <c r="E2" s="20"/>
      <c r="F2" s="20"/>
      <c r="G2" s="20"/>
      <c r="H2" s="19" t="s">
        <v>17</v>
      </c>
      <c r="I2" s="19"/>
      <c r="J2" s="19"/>
      <c r="K2" s="19"/>
      <c r="L2" s="18"/>
      <c r="M2" s="143"/>
      <c r="N2" s="143"/>
      <c r="O2" s="143"/>
      <c r="P2" s="143"/>
      <c r="Q2" s="143"/>
      <c r="R2" s="143"/>
      <c r="S2" s="143"/>
    </row>
    <row r="3" spans="1:20" ht="15.75">
      <c r="B3" s="1"/>
      <c r="C3" s="12"/>
      <c r="D3" s="12"/>
      <c r="E3" s="12"/>
      <c r="F3" s="12"/>
      <c r="G3" s="12"/>
      <c r="H3" s="12"/>
      <c r="I3" s="12"/>
      <c r="K3" s="18"/>
      <c r="L3" s="18"/>
      <c r="M3" s="143"/>
      <c r="N3" s="143"/>
      <c r="O3" s="143"/>
      <c r="P3" s="143"/>
      <c r="Q3" s="143"/>
      <c r="R3" s="143"/>
      <c r="S3" s="143"/>
      <c r="T3" s="143"/>
    </row>
    <row r="4" spans="1:20" ht="15.75">
      <c r="B4" s="1"/>
      <c r="F4" s="4"/>
      <c r="G4" s="5"/>
      <c r="H4" s="146" t="s">
        <v>18</v>
      </c>
      <c r="I4" s="146"/>
      <c r="J4" s="146"/>
      <c r="K4" s="146"/>
      <c r="L4" s="146"/>
      <c r="M4" s="12"/>
      <c r="N4" s="12"/>
      <c r="O4" s="12"/>
      <c r="P4" s="12"/>
      <c r="Q4" s="12"/>
      <c r="R4" s="12"/>
      <c r="S4" s="12"/>
      <c r="T4" s="12"/>
    </row>
    <row r="5" spans="1:20" ht="10.5" customHeight="1">
      <c r="B5" s="1"/>
      <c r="F5" s="4"/>
      <c r="G5" s="5"/>
      <c r="H5" s="6"/>
      <c r="I5" s="6"/>
      <c r="K5" s="18"/>
      <c r="L5" s="18"/>
      <c r="Q5" s="2"/>
      <c r="R5" s="3"/>
      <c r="S5" s="13"/>
      <c r="T5" s="13"/>
    </row>
    <row r="6" spans="1:20" ht="15.75">
      <c r="A6" s="11" t="s">
        <v>50</v>
      </c>
      <c r="B6" s="1"/>
      <c r="F6" s="4"/>
      <c r="G6" s="4"/>
      <c r="H6" s="4"/>
      <c r="I6" s="4"/>
      <c r="K6" s="18"/>
      <c r="L6" s="18"/>
    </row>
    <row r="7" spans="1:20" ht="44.25" customHeight="1">
      <c r="A7" s="7"/>
      <c r="B7" s="1"/>
      <c r="D7" s="4"/>
      <c r="E7" s="4"/>
    </row>
    <row r="8" spans="1:20" ht="36" customHeight="1">
      <c r="A8" s="7"/>
      <c r="B8" s="1"/>
      <c r="D8" s="4"/>
      <c r="E8" s="4"/>
    </row>
    <row r="9" spans="1:20" ht="17.25" customHeight="1">
      <c r="A9" s="144" t="s">
        <v>34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20" ht="25.5" customHeight="1">
      <c r="A10" s="145" t="s">
        <v>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20" ht="18" customHeight="1">
      <c r="A11" s="147" t="s">
        <v>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</row>
    <row r="12" spans="1:2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20" ht="24" hidden="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20" ht="19.5" customHeight="1">
      <c r="A14" s="148" t="s">
        <v>19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</row>
    <row r="15" spans="1:20" ht="3.7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20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7" ht="1.5" customHeight="1" thickBot="1">
      <c r="A17" s="8"/>
      <c r="B17" s="8"/>
      <c r="C17" s="8"/>
      <c r="D17" s="8"/>
      <c r="E17" s="8"/>
      <c r="F17" s="8"/>
      <c r="G17" s="8"/>
    </row>
    <row r="18" spans="1:17" ht="25.5" customHeight="1" thickBot="1">
      <c r="A18" s="163" t="s">
        <v>7</v>
      </c>
      <c r="B18" s="192" t="s">
        <v>47</v>
      </c>
      <c r="C18" s="158" t="s">
        <v>15</v>
      </c>
      <c r="D18" s="149" t="s">
        <v>8</v>
      </c>
      <c r="E18" s="150"/>
      <c r="F18" s="150"/>
      <c r="G18" s="150"/>
      <c r="H18" s="150"/>
      <c r="I18" s="150"/>
      <c r="J18" s="150"/>
      <c r="K18" s="151"/>
    </row>
    <row r="19" spans="1:17" ht="30" customHeight="1" thickBot="1">
      <c r="A19" s="164"/>
      <c r="B19" s="193"/>
      <c r="C19" s="159"/>
      <c r="D19" s="169" t="s">
        <v>9</v>
      </c>
      <c r="E19" s="170"/>
      <c r="F19" s="169" t="s">
        <v>10</v>
      </c>
      <c r="G19" s="191"/>
      <c r="H19" s="173" t="s">
        <v>11</v>
      </c>
      <c r="I19" s="170"/>
      <c r="J19" s="189" t="s">
        <v>12</v>
      </c>
      <c r="K19" s="190"/>
    </row>
    <row r="20" spans="1:17" ht="33" customHeight="1" thickBot="1">
      <c r="A20" s="165"/>
      <c r="B20" s="194"/>
      <c r="C20" s="159"/>
      <c r="D20" s="96" t="s">
        <v>1</v>
      </c>
      <c r="E20" s="97" t="s">
        <v>2</v>
      </c>
      <c r="F20" s="98" t="s">
        <v>1</v>
      </c>
      <c r="G20" s="99" t="s">
        <v>2</v>
      </c>
      <c r="H20" s="100" t="s">
        <v>1</v>
      </c>
      <c r="I20" s="101" t="s">
        <v>2</v>
      </c>
      <c r="J20" s="98" t="s">
        <v>1</v>
      </c>
      <c r="K20" s="97" t="s">
        <v>2</v>
      </c>
    </row>
    <row r="21" spans="1:17" ht="14.25" customHeight="1">
      <c r="A21" s="166" t="s">
        <v>14</v>
      </c>
      <c r="B21" s="102" t="s">
        <v>13</v>
      </c>
      <c r="C21" s="102" t="s">
        <v>32</v>
      </c>
      <c r="D21" s="65"/>
      <c r="E21" s="67"/>
      <c r="F21" s="65"/>
      <c r="G21" s="67"/>
      <c r="H21" s="75"/>
      <c r="I21" s="76"/>
      <c r="J21" s="65"/>
      <c r="K21" s="67"/>
    </row>
    <row r="22" spans="1:17" ht="15" customHeight="1">
      <c r="A22" s="167"/>
      <c r="B22" s="103" t="s">
        <v>22</v>
      </c>
      <c r="C22" s="104" t="s">
        <v>32</v>
      </c>
      <c r="D22" s="68"/>
      <c r="E22" s="70"/>
      <c r="F22" s="68">
        <f t="shared" ref="F22:F27" si="0">G22/1.2</f>
        <v>630</v>
      </c>
      <c r="G22" s="70">
        <f>660+96</f>
        <v>756</v>
      </c>
      <c r="H22" s="68">
        <f t="shared" ref="H22:H27" si="1">I22/1.2</f>
        <v>595</v>
      </c>
      <c r="I22" s="70">
        <f>570+144</f>
        <v>714</v>
      </c>
      <c r="J22" s="68">
        <f t="shared" ref="J22:J27" si="2">K22/1.2</f>
        <v>395</v>
      </c>
      <c r="K22" s="70">
        <f>378+96</f>
        <v>474</v>
      </c>
      <c r="M22" s="64"/>
    </row>
    <row r="23" spans="1:17" ht="15" customHeight="1">
      <c r="A23" s="167"/>
      <c r="B23" s="103" t="s">
        <v>21</v>
      </c>
      <c r="C23" s="104" t="s">
        <v>32</v>
      </c>
      <c r="D23" s="68">
        <f t="shared" ref="D23:D30" si="3">E23/1.2</f>
        <v>970</v>
      </c>
      <c r="E23" s="70">
        <f>1068+96</f>
        <v>1164</v>
      </c>
      <c r="F23" s="68">
        <f t="shared" si="0"/>
        <v>870</v>
      </c>
      <c r="G23" s="70">
        <f>912+102+30</f>
        <v>1044</v>
      </c>
      <c r="H23" s="68">
        <f t="shared" si="1"/>
        <v>840</v>
      </c>
      <c r="I23" s="70">
        <f>864+144</f>
        <v>1008</v>
      </c>
      <c r="J23" s="68">
        <f t="shared" si="2"/>
        <v>625</v>
      </c>
      <c r="K23" s="70">
        <f>654+96</f>
        <v>750</v>
      </c>
      <c r="M23" s="64"/>
    </row>
    <row r="24" spans="1:17" ht="15" customHeight="1">
      <c r="A24" s="167"/>
      <c r="B24" s="103" t="s">
        <v>20</v>
      </c>
      <c r="C24" s="104" t="s">
        <v>32</v>
      </c>
      <c r="D24" s="68">
        <f t="shared" si="3"/>
        <v>1035</v>
      </c>
      <c r="E24" s="70">
        <f>1146+96</f>
        <v>1242</v>
      </c>
      <c r="F24" s="68">
        <f t="shared" si="0"/>
        <v>935</v>
      </c>
      <c r="G24" s="70">
        <f>990+102+30</f>
        <v>1122</v>
      </c>
      <c r="H24" s="68">
        <f t="shared" si="1"/>
        <v>895</v>
      </c>
      <c r="I24" s="70">
        <f>930+144</f>
        <v>1074</v>
      </c>
      <c r="J24" s="68">
        <f t="shared" si="2"/>
        <v>635</v>
      </c>
      <c r="K24" s="70">
        <f>666+96</f>
        <v>762</v>
      </c>
      <c r="M24" s="64"/>
      <c r="N24" s="64"/>
      <c r="O24" s="64"/>
      <c r="P24">
        <v>1163</v>
      </c>
      <c r="Q24">
        <f>N24*P24</f>
        <v>0</v>
      </c>
    </row>
    <row r="25" spans="1:17" ht="13.9" customHeight="1">
      <c r="A25" s="167"/>
      <c r="B25" s="103" t="s">
        <v>33</v>
      </c>
      <c r="C25" s="104" t="s">
        <v>32</v>
      </c>
      <c r="D25" s="68">
        <f t="shared" si="3"/>
        <v>1165</v>
      </c>
      <c r="E25" s="70">
        <f>1296+102</f>
        <v>1398</v>
      </c>
      <c r="F25" s="68">
        <f t="shared" si="0"/>
        <v>1085</v>
      </c>
      <c r="G25" s="70">
        <f>1200+102</f>
        <v>1302</v>
      </c>
      <c r="H25" s="68">
        <f t="shared" si="1"/>
        <v>1020</v>
      </c>
      <c r="I25" s="70">
        <f>1074+150</f>
        <v>1224</v>
      </c>
      <c r="J25" s="68">
        <f t="shared" si="2"/>
        <v>785</v>
      </c>
      <c r="K25" s="70">
        <f>840+102</f>
        <v>942</v>
      </c>
      <c r="M25" s="64"/>
      <c r="N25" s="64"/>
      <c r="O25" s="64"/>
      <c r="P25">
        <v>2326</v>
      </c>
      <c r="Q25">
        <f>N25*P25</f>
        <v>0</v>
      </c>
    </row>
    <row r="26" spans="1:17" ht="13.9" customHeight="1">
      <c r="A26" s="167"/>
      <c r="B26" s="103" t="s">
        <v>23</v>
      </c>
      <c r="C26" s="104" t="s">
        <v>32</v>
      </c>
      <c r="D26" s="68">
        <f t="shared" si="3"/>
        <v>1215</v>
      </c>
      <c r="E26" s="70">
        <f>1356+102</f>
        <v>1458</v>
      </c>
      <c r="F26" s="68">
        <f t="shared" si="0"/>
        <v>1130</v>
      </c>
      <c r="G26" s="70">
        <f>1254+102</f>
        <v>1356</v>
      </c>
      <c r="H26" s="68">
        <f t="shared" si="1"/>
        <v>1065</v>
      </c>
      <c r="I26" s="70">
        <f>1128+150</f>
        <v>1278</v>
      </c>
      <c r="J26" s="68">
        <f t="shared" si="2"/>
        <v>805</v>
      </c>
      <c r="K26" s="70">
        <f>864+102</f>
        <v>966</v>
      </c>
      <c r="M26" s="64"/>
      <c r="N26" s="64"/>
      <c r="O26" s="64"/>
      <c r="P26">
        <v>4264</v>
      </c>
      <c r="Q26">
        <f>N26*P26</f>
        <v>0</v>
      </c>
    </row>
    <row r="27" spans="1:17" ht="14.45" customHeight="1">
      <c r="A27" s="167"/>
      <c r="B27" s="103" t="s">
        <v>24</v>
      </c>
      <c r="C27" s="104" t="s">
        <v>32</v>
      </c>
      <c r="D27" s="68">
        <f t="shared" si="3"/>
        <v>1285</v>
      </c>
      <c r="E27" s="70">
        <f>1440+102</f>
        <v>1542</v>
      </c>
      <c r="F27" s="68">
        <f t="shared" si="0"/>
        <v>1170</v>
      </c>
      <c r="G27" s="70">
        <f>1302+102</f>
        <v>1404</v>
      </c>
      <c r="H27" s="68">
        <f t="shared" si="1"/>
        <v>1105</v>
      </c>
      <c r="I27" s="70">
        <f>1176+150</f>
        <v>1326</v>
      </c>
      <c r="J27" s="68">
        <f t="shared" si="2"/>
        <v>840</v>
      </c>
      <c r="K27" s="70">
        <f>906+102</f>
        <v>1008</v>
      </c>
      <c r="M27" s="64"/>
      <c r="P27">
        <f>P24+P25+P26</f>
        <v>7753</v>
      </c>
      <c r="Q27">
        <f>Q24+Q25+Q26</f>
        <v>0</v>
      </c>
    </row>
    <row r="28" spans="1:17" ht="15.75">
      <c r="A28" s="167"/>
      <c r="B28" s="103" t="s">
        <v>25</v>
      </c>
      <c r="C28" s="104" t="s">
        <v>32</v>
      </c>
      <c r="D28" s="68">
        <f t="shared" si="3"/>
        <v>1320</v>
      </c>
      <c r="E28" s="70">
        <f>1476+108</f>
        <v>1584</v>
      </c>
      <c r="F28" s="68">
        <f>G28/1.2</f>
        <v>1210</v>
      </c>
      <c r="G28" s="70">
        <f>1344+108</f>
        <v>1452</v>
      </c>
      <c r="H28" s="68">
        <f>I28/1.2</f>
        <v>1140</v>
      </c>
      <c r="I28" s="70">
        <f>1212+156</f>
        <v>1368</v>
      </c>
      <c r="J28" s="68">
        <f>K28/1.2</f>
        <v>850</v>
      </c>
      <c r="K28" s="70">
        <f>912+108</f>
        <v>1020</v>
      </c>
      <c r="M28" s="64"/>
    </row>
    <row r="29" spans="1:17" ht="15.75">
      <c r="A29" s="167"/>
      <c r="B29" s="103" t="s">
        <v>29</v>
      </c>
      <c r="C29" s="104" t="s">
        <v>32</v>
      </c>
      <c r="D29" s="68">
        <f t="shared" si="3"/>
        <v>1325</v>
      </c>
      <c r="E29" s="70">
        <f>1482+108</f>
        <v>1590</v>
      </c>
      <c r="F29" s="68">
        <f>G29/1.2</f>
        <v>1240</v>
      </c>
      <c r="G29" s="70">
        <f>1350+108+30</f>
        <v>1488</v>
      </c>
      <c r="H29" s="68">
        <f>I29/1.2</f>
        <v>1175</v>
      </c>
      <c r="I29" s="70">
        <f>1254+156</f>
        <v>1410</v>
      </c>
      <c r="J29" s="68">
        <f>K29/1.2</f>
        <v>855</v>
      </c>
      <c r="K29" s="70">
        <f>918+108</f>
        <v>1026</v>
      </c>
      <c r="M29" s="64"/>
    </row>
    <row r="30" spans="1:17" ht="16.5" thickBot="1">
      <c r="A30" s="195"/>
      <c r="B30" s="105" t="s">
        <v>30</v>
      </c>
      <c r="C30" s="106" t="s">
        <v>32</v>
      </c>
      <c r="D30" s="81">
        <f t="shared" si="3"/>
        <v>1330</v>
      </c>
      <c r="E30" s="82">
        <f>1488+108</f>
        <v>1596</v>
      </c>
      <c r="F30" s="81">
        <f>G30/1.2</f>
        <v>1250</v>
      </c>
      <c r="G30" s="82">
        <f>1356+108+36</f>
        <v>1500</v>
      </c>
      <c r="H30" s="81">
        <f>I30/1.2</f>
        <v>1215</v>
      </c>
      <c r="I30" s="82">
        <f>1302+156</f>
        <v>1458</v>
      </c>
      <c r="J30" s="81">
        <f>K30/1.2</f>
        <v>860</v>
      </c>
      <c r="K30" s="82">
        <f>924+108</f>
        <v>1032</v>
      </c>
      <c r="M30" s="64"/>
      <c r="P30">
        <f>Q27/P27</f>
        <v>0</v>
      </c>
    </row>
    <row r="31" spans="1:17" ht="15.75">
      <c r="A31" s="166" t="s">
        <v>26</v>
      </c>
      <c r="B31" s="107" t="s">
        <v>13</v>
      </c>
      <c r="C31" s="102" t="s">
        <v>32</v>
      </c>
      <c r="D31" s="65"/>
      <c r="E31" s="67"/>
      <c r="F31" s="65"/>
      <c r="G31" s="67"/>
      <c r="H31" s="65"/>
      <c r="I31" s="66"/>
      <c r="J31" s="65"/>
      <c r="K31" s="67"/>
    </row>
    <row r="32" spans="1:17" ht="15.75">
      <c r="A32" s="167"/>
      <c r="B32" s="108" t="s">
        <v>22</v>
      </c>
      <c r="C32" s="104" t="s">
        <v>32</v>
      </c>
      <c r="D32" s="68"/>
      <c r="E32" s="70"/>
      <c r="F32" s="68"/>
      <c r="G32" s="70"/>
      <c r="H32" s="68"/>
      <c r="I32" s="69"/>
      <c r="J32" s="68"/>
      <c r="K32" s="70"/>
    </row>
    <row r="33" spans="1:11" ht="15.75">
      <c r="A33" s="167"/>
      <c r="B33" s="108" t="s">
        <v>21</v>
      </c>
      <c r="C33" s="104" t="s">
        <v>32</v>
      </c>
      <c r="D33" s="140">
        <f>E33/1.2</f>
        <v>850</v>
      </c>
      <c r="E33" s="70">
        <f>924+96</f>
        <v>1020</v>
      </c>
      <c r="F33" s="68">
        <f>G33/1.2</f>
        <v>800</v>
      </c>
      <c r="G33" s="70">
        <f>864+96</f>
        <v>960</v>
      </c>
      <c r="H33" s="68">
        <f>I33/1.2</f>
        <v>500</v>
      </c>
      <c r="I33" s="69">
        <v>600</v>
      </c>
      <c r="J33" s="68"/>
      <c r="K33" s="70"/>
    </row>
    <row r="34" spans="1:11" ht="15.75">
      <c r="A34" s="167"/>
      <c r="B34" s="108" t="s">
        <v>20</v>
      </c>
      <c r="C34" s="104" t="s">
        <v>32</v>
      </c>
      <c r="D34" s="140">
        <f t="shared" ref="D34:D40" si="4">E34/1.2</f>
        <v>860</v>
      </c>
      <c r="E34" s="70">
        <f>936+96</f>
        <v>1032</v>
      </c>
      <c r="F34" s="68">
        <f t="shared" ref="F34:F40" si="5">G34/1.2</f>
        <v>805</v>
      </c>
      <c r="G34" s="70">
        <f>870+96</f>
        <v>966</v>
      </c>
      <c r="H34" s="68">
        <f t="shared" ref="H34:H40" si="6">I34/1.2</f>
        <v>505</v>
      </c>
      <c r="I34" s="69">
        <v>606</v>
      </c>
      <c r="J34" s="68"/>
      <c r="K34" s="70"/>
    </row>
    <row r="35" spans="1:11" ht="15.75">
      <c r="A35" s="167"/>
      <c r="B35" s="108" t="s">
        <v>33</v>
      </c>
      <c r="C35" s="104" t="s">
        <v>32</v>
      </c>
      <c r="D35" s="140">
        <f t="shared" si="4"/>
        <v>880</v>
      </c>
      <c r="E35" s="70">
        <f>954+102</f>
        <v>1056</v>
      </c>
      <c r="F35" s="68">
        <f t="shared" si="5"/>
        <v>825</v>
      </c>
      <c r="G35" s="70">
        <f>888+102</f>
        <v>990</v>
      </c>
      <c r="H35" s="68">
        <f t="shared" si="6"/>
        <v>510</v>
      </c>
      <c r="I35" s="69">
        <v>612</v>
      </c>
      <c r="J35" s="68"/>
      <c r="K35" s="70"/>
    </row>
    <row r="36" spans="1:11" ht="15.75">
      <c r="A36" s="167"/>
      <c r="B36" s="108" t="s">
        <v>23</v>
      </c>
      <c r="C36" s="104" t="s">
        <v>32</v>
      </c>
      <c r="D36" s="140">
        <f t="shared" si="4"/>
        <v>930</v>
      </c>
      <c r="E36" s="70">
        <f>1014+102</f>
        <v>1116</v>
      </c>
      <c r="F36" s="68">
        <f t="shared" si="5"/>
        <v>860</v>
      </c>
      <c r="G36" s="70">
        <f>930+102</f>
        <v>1032</v>
      </c>
      <c r="H36" s="68">
        <f t="shared" si="6"/>
        <v>565</v>
      </c>
      <c r="I36" s="69">
        <v>678</v>
      </c>
      <c r="J36" s="68"/>
      <c r="K36" s="70"/>
    </row>
    <row r="37" spans="1:11" ht="15.75">
      <c r="A37" s="167"/>
      <c r="B37" s="108" t="s">
        <v>24</v>
      </c>
      <c r="C37" s="104" t="s">
        <v>32</v>
      </c>
      <c r="D37" s="140">
        <f t="shared" si="4"/>
        <v>945</v>
      </c>
      <c r="E37" s="70">
        <f>1032+102</f>
        <v>1134</v>
      </c>
      <c r="F37" s="68">
        <f t="shared" si="5"/>
        <v>875</v>
      </c>
      <c r="G37" s="70">
        <f>948+102</f>
        <v>1050</v>
      </c>
      <c r="H37" s="68">
        <f t="shared" si="6"/>
        <v>575</v>
      </c>
      <c r="I37" s="69">
        <v>690</v>
      </c>
      <c r="J37" s="68"/>
      <c r="K37" s="70"/>
    </row>
    <row r="38" spans="1:11" ht="15.75">
      <c r="A38" s="167"/>
      <c r="B38" s="108" t="s">
        <v>25</v>
      </c>
      <c r="C38" s="104" t="s">
        <v>32</v>
      </c>
      <c r="D38" s="140">
        <f t="shared" si="4"/>
        <v>960</v>
      </c>
      <c r="E38" s="70">
        <f>1044+108</f>
        <v>1152</v>
      </c>
      <c r="F38" s="68">
        <f t="shared" si="5"/>
        <v>890</v>
      </c>
      <c r="G38" s="70">
        <f>960+108</f>
        <v>1068</v>
      </c>
      <c r="H38" s="68">
        <f t="shared" si="6"/>
        <v>600</v>
      </c>
      <c r="I38" s="69">
        <v>720</v>
      </c>
      <c r="J38" s="68"/>
      <c r="K38" s="70"/>
    </row>
    <row r="39" spans="1:11" ht="15.75">
      <c r="A39" s="167"/>
      <c r="B39" s="108" t="s">
        <v>29</v>
      </c>
      <c r="C39" s="104" t="s">
        <v>32</v>
      </c>
      <c r="D39" s="140">
        <f t="shared" si="4"/>
        <v>970</v>
      </c>
      <c r="E39" s="70">
        <f>1056+108</f>
        <v>1164</v>
      </c>
      <c r="F39" s="68">
        <f t="shared" si="5"/>
        <v>900</v>
      </c>
      <c r="G39" s="70">
        <f>972+108</f>
        <v>1080</v>
      </c>
      <c r="H39" s="68">
        <f t="shared" si="6"/>
        <v>610</v>
      </c>
      <c r="I39" s="69">
        <v>732</v>
      </c>
      <c r="J39" s="68"/>
      <c r="K39" s="70"/>
    </row>
    <row r="40" spans="1:11" ht="16.5" thickBot="1">
      <c r="A40" s="168"/>
      <c r="B40" s="109" t="s">
        <v>30</v>
      </c>
      <c r="C40" s="110" t="s">
        <v>32</v>
      </c>
      <c r="D40" s="81">
        <f t="shared" si="4"/>
        <v>970</v>
      </c>
      <c r="E40" s="82">
        <f>1056+108</f>
        <v>1164</v>
      </c>
      <c r="F40" s="81">
        <f t="shared" si="5"/>
        <v>900</v>
      </c>
      <c r="G40" s="82">
        <f>972+108</f>
        <v>1080</v>
      </c>
      <c r="H40" s="81">
        <f t="shared" si="6"/>
        <v>610</v>
      </c>
      <c r="I40" s="111">
        <v>732</v>
      </c>
      <c r="J40" s="81"/>
      <c r="K40" s="82"/>
    </row>
    <row r="41" spans="1:11" ht="15.75">
      <c r="A41" s="174" t="s">
        <v>27</v>
      </c>
      <c r="B41" s="112" t="s">
        <v>13</v>
      </c>
      <c r="C41" s="102" t="s">
        <v>32</v>
      </c>
      <c r="D41" s="141"/>
      <c r="E41" s="142"/>
      <c r="F41" s="141"/>
      <c r="G41" s="142"/>
      <c r="H41" s="141"/>
      <c r="I41" s="113"/>
      <c r="J41" s="65"/>
      <c r="K41" s="67"/>
    </row>
    <row r="42" spans="1:11" ht="15.75">
      <c r="A42" s="175"/>
      <c r="B42" s="103" t="s">
        <v>22</v>
      </c>
      <c r="C42" s="104" t="s">
        <v>32</v>
      </c>
      <c r="D42" s="68"/>
      <c r="E42" s="70"/>
      <c r="F42" s="68"/>
      <c r="G42" s="70"/>
      <c r="H42" s="68"/>
      <c r="I42" s="69"/>
      <c r="J42" s="68"/>
      <c r="K42" s="70"/>
    </row>
    <row r="43" spans="1:11" ht="15.75">
      <c r="A43" s="175"/>
      <c r="B43" s="103" t="s">
        <v>21</v>
      </c>
      <c r="C43" s="104" t="s">
        <v>32</v>
      </c>
      <c r="D43" s="68">
        <f>E43/1.2</f>
        <v>825</v>
      </c>
      <c r="E43" s="70">
        <f>894+96</f>
        <v>990</v>
      </c>
      <c r="F43" s="68">
        <f>G43/1.2</f>
        <v>775</v>
      </c>
      <c r="G43" s="70">
        <f>834+96</f>
        <v>930</v>
      </c>
      <c r="H43" s="68">
        <f>I43/1.2</f>
        <v>475</v>
      </c>
      <c r="I43" s="69">
        <v>570</v>
      </c>
      <c r="J43" s="68"/>
      <c r="K43" s="70"/>
    </row>
    <row r="44" spans="1:11" ht="15.75">
      <c r="A44" s="175"/>
      <c r="B44" s="103" t="s">
        <v>20</v>
      </c>
      <c r="C44" s="104" t="s">
        <v>32</v>
      </c>
      <c r="D44" s="68">
        <f t="shared" ref="D44:D50" si="7">E44/1.2</f>
        <v>835</v>
      </c>
      <c r="E44" s="70">
        <f>906+96</f>
        <v>1002</v>
      </c>
      <c r="F44" s="68">
        <f t="shared" ref="F44:F50" si="8">G44/1.2</f>
        <v>780</v>
      </c>
      <c r="G44" s="70">
        <f>840+96</f>
        <v>936</v>
      </c>
      <c r="H44" s="68">
        <f t="shared" ref="H44:H50" si="9">I44/1.2</f>
        <v>480</v>
      </c>
      <c r="I44" s="69">
        <v>576</v>
      </c>
      <c r="J44" s="68"/>
      <c r="K44" s="70"/>
    </row>
    <row r="45" spans="1:11" ht="15.75">
      <c r="A45" s="175"/>
      <c r="B45" s="103" t="s">
        <v>33</v>
      </c>
      <c r="C45" s="104" t="s">
        <v>32</v>
      </c>
      <c r="D45" s="68">
        <f t="shared" si="7"/>
        <v>855</v>
      </c>
      <c r="E45" s="70">
        <f>924+102</f>
        <v>1026</v>
      </c>
      <c r="F45" s="68">
        <f t="shared" si="8"/>
        <v>800</v>
      </c>
      <c r="G45" s="70">
        <f>858+102</f>
        <v>960</v>
      </c>
      <c r="H45" s="68">
        <f t="shared" si="9"/>
        <v>485</v>
      </c>
      <c r="I45" s="69">
        <v>582</v>
      </c>
      <c r="J45" s="68"/>
      <c r="K45" s="70"/>
    </row>
    <row r="46" spans="1:11" ht="15.75">
      <c r="A46" s="175"/>
      <c r="B46" s="103" t="s">
        <v>23</v>
      </c>
      <c r="C46" s="104" t="s">
        <v>32</v>
      </c>
      <c r="D46" s="68">
        <f t="shared" si="7"/>
        <v>905</v>
      </c>
      <c r="E46" s="70">
        <f>984+102</f>
        <v>1086</v>
      </c>
      <c r="F46" s="68">
        <f t="shared" si="8"/>
        <v>835</v>
      </c>
      <c r="G46" s="70">
        <f>900+102</f>
        <v>1002</v>
      </c>
      <c r="H46" s="68">
        <f t="shared" si="9"/>
        <v>540</v>
      </c>
      <c r="I46" s="69">
        <v>648</v>
      </c>
      <c r="J46" s="68"/>
      <c r="K46" s="70"/>
    </row>
    <row r="47" spans="1:11" ht="15.75">
      <c r="A47" s="175"/>
      <c r="B47" s="103" t="s">
        <v>24</v>
      </c>
      <c r="C47" s="104" t="s">
        <v>32</v>
      </c>
      <c r="D47" s="68">
        <f t="shared" si="7"/>
        <v>910</v>
      </c>
      <c r="E47" s="70">
        <f>990+102</f>
        <v>1092</v>
      </c>
      <c r="F47" s="68">
        <f t="shared" si="8"/>
        <v>850</v>
      </c>
      <c r="G47" s="70">
        <f>918+102</f>
        <v>1020</v>
      </c>
      <c r="H47" s="68">
        <f t="shared" si="9"/>
        <v>550</v>
      </c>
      <c r="I47" s="69">
        <v>660</v>
      </c>
      <c r="J47" s="68"/>
      <c r="K47" s="70"/>
    </row>
    <row r="48" spans="1:11" ht="15.75">
      <c r="A48" s="175"/>
      <c r="B48" s="103" t="s">
        <v>25</v>
      </c>
      <c r="C48" s="104" t="s">
        <v>32</v>
      </c>
      <c r="D48" s="68">
        <f t="shared" si="7"/>
        <v>925</v>
      </c>
      <c r="E48" s="70">
        <f>1002+108</f>
        <v>1110</v>
      </c>
      <c r="F48" s="68">
        <f t="shared" si="8"/>
        <v>865</v>
      </c>
      <c r="G48" s="70">
        <f>930+108</f>
        <v>1038</v>
      </c>
      <c r="H48" s="68">
        <f t="shared" si="9"/>
        <v>575</v>
      </c>
      <c r="I48" s="69">
        <v>690</v>
      </c>
      <c r="J48" s="68"/>
      <c r="K48" s="70"/>
    </row>
    <row r="49" spans="1:11" ht="15.75">
      <c r="A49" s="175"/>
      <c r="B49" s="103" t="s">
        <v>29</v>
      </c>
      <c r="C49" s="104" t="s">
        <v>32</v>
      </c>
      <c r="D49" s="68">
        <f t="shared" si="7"/>
        <v>930</v>
      </c>
      <c r="E49" s="70">
        <f>1008+108</f>
        <v>1116</v>
      </c>
      <c r="F49" s="68">
        <f t="shared" si="8"/>
        <v>875</v>
      </c>
      <c r="G49" s="70">
        <f>942+108</f>
        <v>1050</v>
      </c>
      <c r="H49" s="68">
        <f t="shared" si="9"/>
        <v>580</v>
      </c>
      <c r="I49" s="69">
        <v>696</v>
      </c>
      <c r="J49" s="68"/>
      <c r="K49" s="70"/>
    </row>
    <row r="50" spans="1:11" ht="16.5" thickBot="1">
      <c r="A50" s="176"/>
      <c r="B50" s="114" t="s">
        <v>30</v>
      </c>
      <c r="C50" s="110" t="s">
        <v>32</v>
      </c>
      <c r="D50" s="81">
        <f t="shared" si="7"/>
        <v>930</v>
      </c>
      <c r="E50" s="82">
        <f>1008+108</f>
        <v>1116</v>
      </c>
      <c r="F50" s="81">
        <f t="shared" si="8"/>
        <v>875</v>
      </c>
      <c r="G50" s="82">
        <f>942+108</f>
        <v>1050</v>
      </c>
      <c r="H50" s="81">
        <f t="shared" si="9"/>
        <v>580</v>
      </c>
      <c r="I50" s="111">
        <v>696</v>
      </c>
      <c r="J50" s="81"/>
      <c r="K50" s="82"/>
    </row>
    <row r="51" spans="1:11" ht="15.75">
      <c r="A51" s="152" t="s">
        <v>35</v>
      </c>
      <c r="B51" s="112" t="s">
        <v>13</v>
      </c>
      <c r="C51" s="102" t="s">
        <v>32</v>
      </c>
      <c r="D51" s="141"/>
      <c r="E51" s="142"/>
      <c r="F51" s="141"/>
      <c r="G51" s="142"/>
      <c r="H51" s="141"/>
      <c r="I51" s="142"/>
      <c r="J51" s="141"/>
      <c r="K51" s="142"/>
    </row>
    <row r="52" spans="1:11" ht="15.75">
      <c r="A52" s="153"/>
      <c r="B52" s="103" t="s">
        <v>22</v>
      </c>
      <c r="C52" s="104" t="s">
        <v>32</v>
      </c>
      <c r="D52" s="68"/>
      <c r="E52" s="70"/>
      <c r="F52" s="68"/>
      <c r="G52" s="70"/>
      <c r="H52" s="68"/>
      <c r="I52" s="70"/>
      <c r="J52" s="68"/>
      <c r="K52" s="70"/>
    </row>
    <row r="53" spans="1:11" ht="15.75">
      <c r="A53" s="153"/>
      <c r="B53" s="103" t="s">
        <v>21</v>
      </c>
      <c r="C53" s="104" t="s">
        <v>32</v>
      </c>
      <c r="D53" s="68"/>
      <c r="E53" s="70"/>
      <c r="F53" s="68"/>
      <c r="G53" s="70"/>
      <c r="H53" s="68"/>
      <c r="I53" s="70"/>
      <c r="J53" s="68"/>
      <c r="K53" s="70"/>
    </row>
    <row r="54" spans="1:11" ht="15.75">
      <c r="A54" s="153"/>
      <c r="B54" s="103" t="s">
        <v>20</v>
      </c>
      <c r="C54" s="104" t="s">
        <v>32</v>
      </c>
      <c r="D54" s="68"/>
      <c r="E54" s="70"/>
      <c r="F54" s="68"/>
      <c r="G54" s="70"/>
      <c r="H54" s="68">
        <f>I54/1.2</f>
        <v>505</v>
      </c>
      <c r="I54" s="70">
        <v>606</v>
      </c>
      <c r="J54" s="68"/>
      <c r="K54" s="70"/>
    </row>
    <row r="55" spans="1:11" ht="15.75">
      <c r="A55" s="153"/>
      <c r="B55" s="103" t="s">
        <v>33</v>
      </c>
      <c r="C55" s="104" t="s">
        <v>32</v>
      </c>
      <c r="D55" s="85"/>
      <c r="E55" s="70"/>
      <c r="F55" s="160">
        <f>G55/1.2</f>
        <v>575</v>
      </c>
      <c r="G55" s="155">
        <v>690</v>
      </c>
      <c r="H55" s="160">
        <f>I55/1.2</f>
        <v>565</v>
      </c>
      <c r="I55" s="155">
        <v>678</v>
      </c>
      <c r="J55" s="160"/>
      <c r="K55" s="155"/>
    </row>
    <row r="56" spans="1:11" ht="15.75">
      <c r="A56" s="153"/>
      <c r="B56" s="103" t="s">
        <v>23</v>
      </c>
      <c r="C56" s="104" t="s">
        <v>32</v>
      </c>
      <c r="D56" s="160">
        <f>E56/1.2</f>
        <v>700</v>
      </c>
      <c r="E56" s="155">
        <v>840</v>
      </c>
      <c r="F56" s="161"/>
      <c r="G56" s="156"/>
      <c r="H56" s="161"/>
      <c r="I56" s="156"/>
      <c r="J56" s="161"/>
      <c r="K56" s="156"/>
    </row>
    <row r="57" spans="1:11" ht="15.75">
      <c r="A57" s="153"/>
      <c r="B57" s="103" t="s">
        <v>24</v>
      </c>
      <c r="C57" s="104" t="s">
        <v>32</v>
      </c>
      <c r="D57" s="161"/>
      <c r="E57" s="156"/>
      <c r="F57" s="161"/>
      <c r="G57" s="156"/>
      <c r="H57" s="161"/>
      <c r="I57" s="156"/>
      <c r="J57" s="161"/>
      <c r="K57" s="156"/>
    </row>
    <row r="58" spans="1:11" ht="15.75">
      <c r="A58" s="153"/>
      <c r="B58" s="103" t="s">
        <v>25</v>
      </c>
      <c r="C58" s="104" t="s">
        <v>32</v>
      </c>
      <c r="D58" s="161"/>
      <c r="E58" s="156"/>
      <c r="F58" s="161"/>
      <c r="G58" s="156"/>
      <c r="H58" s="161"/>
      <c r="I58" s="156"/>
      <c r="J58" s="161"/>
      <c r="K58" s="156"/>
    </row>
    <row r="59" spans="1:11" ht="15.75">
      <c r="A59" s="153"/>
      <c r="B59" s="103" t="s">
        <v>29</v>
      </c>
      <c r="C59" s="104" t="s">
        <v>32</v>
      </c>
      <c r="D59" s="161"/>
      <c r="E59" s="156"/>
      <c r="F59" s="161"/>
      <c r="G59" s="156"/>
      <c r="H59" s="161"/>
      <c r="I59" s="156"/>
      <c r="J59" s="161"/>
      <c r="K59" s="156"/>
    </row>
    <row r="60" spans="1:11" ht="16.5" thickBot="1">
      <c r="A60" s="154"/>
      <c r="B60" s="114" t="s">
        <v>30</v>
      </c>
      <c r="C60" s="110" t="s">
        <v>32</v>
      </c>
      <c r="D60" s="162"/>
      <c r="E60" s="157"/>
      <c r="F60" s="162"/>
      <c r="G60" s="157"/>
      <c r="H60" s="162"/>
      <c r="I60" s="157"/>
      <c r="J60" s="162"/>
      <c r="K60" s="157"/>
    </row>
    <row r="61" spans="1:11" ht="36" customHeight="1" thickBot="1">
      <c r="A61" s="183" t="s">
        <v>7</v>
      </c>
      <c r="B61" s="179" t="s">
        <v>47</v>
      </c>
      <c r="C61" s="158" t="s">
        <v>15</v>
      </c>
      <c r="D61" s="186" t="s">
        <v>8</v>
      </c>
      <c r="E61" s="187"/>
      <c r="F61" s="187"/>
      <c r="G61" s="187"/>
      <c r="H61" s="187"/>
      <c r="I61" s="187"/>
      <c r="J61" s="187"/>
      <c r="K61" s="188"/>
    </row>
    <row r="62" spans="1:11" ht="72" customHeight="1">
      <c r="A62" s="184"/>
      <c r="B62" s="180"/>
      <c r="C62" s="159"/>
      <c r="D62" s="177" t="s">
        <v>9</v>
      </c>
      <c r="E62" s="178"/>
      <c r="F62" s="171" t="s">
        <v>10</v>
      </c>
      <c r="G62" s="172"/>
      <c r="H62" s="177" t="s">
        <v>11</v>
      </c>
      <c r="I62" s="178"/>
      <c r="J62" s="171" t="s">
        <v>12</v>
      </c>
      <c r="K62" s="178"/>
    </row>
    <row r="63" spans="1:11" ht="32.25" thickBot="1">
      <c r="A63" s="185"/>
      <c r="B63" s="181"/>
      <c r="C63" s="182"/>
      <c r="D63" s="115" t="s">
        <v>1</v>
      </c>
      <c r="E63" s="116" t="s">
        <v>2</v>
      </c>
      <c r="F63" s="117" t="s">
        <v>1</v>
      </c>
      <c r="G63" s="118" t="s">
        <v>2</v>
      </c>
      <c r="H63" s="115" t="s">
        <v>1</v>
      </c>
      <c r="I63" s="116" t="s">
        <v>2</v>
      </c>
      <c r="J63" s="117" t="s">
        <v>1</v>
      </c>
      <c r="K63" s="116" t="s">
        <v>2</v>
      </c>
    </row>
    <row r="64" spans="1:11" ht="15.75">
      <c r="A64" s="152" t="s">
        <v>36</v>
      </c>
      <c r="B64" s="119" t="s">
        <v>13</v>
      </c>
      <c r="C64" s="120" t="s">
        <v>32</v>
      </c>
      <c r="D64" s="65"/>
      <c r="E64" s="67"/>
      <c r="F64" s="65"/>
      <c r="G64" s="67"/>
      <c r="H64" s="79"/>
      <c r="I64" s="67"/>
      <c r="J64" s="65"/>
      <c r="K64" s="67"/>
    </row>
    <row r="65" spans="1:11" ht="15.75">
      <c r="A65" s="153"/>
      <c r="B65" s="108" t="s">
        <v>22</v>
      </c>
      <c r="C65" s="120" t="s">
        <v>32</v>
      </c>
      <c r="D65" s="68"/>
      <c r="E65" s="70"/>
      <c r="F65" s="68"/>
      <c r="G65" s="70"/>
      <c r="H65" s="80"/>
      <c r="I65" s="70"/>
      <c r="J65" s="68"/>
      <c r="K65" s="70"/>
    </row>
    <row r="66" spans="1:11" ht="15.75">
      <c r="A66" s="153"/>
      <c r="B66" s="108" t="s">
        <v>21</v>
      </c>
      <c r="C66" s="120" t="s">
        <v>32</v>
      </c>
      <c r="D66" s="68"/>
      <c r="E66" s="70"/>
      <c r="F66" s="68"/>
      <c r="G66" s="70"/>
      <c r="H66" s="80"/>
      <c r="I66" s="70"/>
      <c r="J66" s="68"/>
      <c r="K66" s="70"/>
    </row>
    <row r="67" spans="1:11" ht="15.75">
      <c r="A67" s="153"/>
      <c r="B67" s="108" t="s">
        <v>20</v>
      </c>
      <c r="C67" s="120" t="s">
        <v>32</v>
      </c>
      <c r="D67" s="68"/>
      <c r="E67" s="70"/>
      <c r="F67" s="68"/>
      <c r="G67" s="70"/>
      <c r="H67" s="80"/>
      <c r="I67" s="70"/>
      <c r="J67" s="68">
        <f>K67/1.2</f>
        <v>500</v>
      </c>
      <c r="K67" s="70">
        <v>600</v>
      </c>
    </row>
    <row r="68" spans="1:11" ht="15.75">
      <c r="A68" s="153"/>
      <c r="B68" s="108" t="s">
        <v>33</v>
      </c>
      <c r="C68" s="120" t="s">
        <v>32</v>
      </c>
      <c r="D68" s="68"/>
      <c r="E68" s="70"/>
      <c r="F68" s="68"/>
      <c r="G68" s="70"/>
      <c r="H68" s="198">
        <f>I68/1.2</f>
        <v>1380</v>
      </c>
      <c r="I68" s="155">
        <v>1656</v>
      </c>
      <c r="J68" s="160">
        <f>K68/1.2</f>
        <v>685</v>
      </c>
      <c r="K68" s="155">
        <v>822</v>
      </c>
    </row>
    <row r="69" spans="1:11" ht="15.75">
      <c r="A69" s="153"/>
      <c r="B69" s="108" t="s">
        <v>23</v>
      </c>
      <c r="C69" s="120" t="s">
        <v>32</v>
      </c>
      <c r="D69" s="73"/>
      <c r="E69" s="76"/>
      <c r="F69" s="68"/>
      <c r="G69" s="70"/>
      <c r="H69" s="199"/>
      <c r="I69" s="197"/>
      <c r="J69" s="161"/>
      <c r="K69" s="156"/>
    </row>
    <row r="70" spans="1:11" ht="15.75">
      <c r="A70" s="153"/>
      <c r="B70" s="108" t="s">
        <v>24</v>
      </c>
      <c r="C70" s="120" t="s">
        <v>32</v>
      </c>
      <c r="D70" s="71"/>
      <c r="E70" s="72"/>
      <c r="F70" s="160">
        <f>G70/1.2</f>
        <v>2420</v>
      </c>
      <c r="G70" s="155">
        <v>2904</v>
      </c>
      <c r="H70" s="198">
        <f>I70/1.2</f>
        <v>1810</v>
      </c>
      <c r="I70" s="155">
        <v>2172</v>
      </c>
      <c r="J70" s="161"/>
      <c r="K70" s="156"/>
    </row>
    <row r="71" spans="1:11" ht="15.75">
      <c r="A71" s="153"/>
      <c r="B71" s="108" t="s">
        <v>25</v>
      </c>
      <c r="C71" s="120" t="s">
        <v>32</v>
      </c>
      <c r="D71" s="71">
        <f>E71/1.2</f>
        <v>2680</v>
      </c>
      <c r="E71" s="72">
        <v>3216</v>
      </c>
      <c r="F71" s="229"/>
      <c r="G71" s="197"/>
      <c r="H71" s="199"/>
      <c r="I71" s="197"/>
      <c r="J71" s="161"/>
      <c r="K71" s="156"/>
    </row>
    <row r="72" spans="1:11" ht="15.75">
      <c r="A72" s="153"/>
      <c r="B72" s="108" t="s">
        <v>29</v>
      </c>
      <c r="C72" s="120" t="s">
        <v>32</v>
      </c>
      <c r="D72" s="160">
        <f>E72/1.2</f>
        <v>3140</v>
      </c>
      <c r="E72" s="155">
        <v>3768</v>
      </c>
      <c r="F72" s="160">
        <f>G72/1.2</f>
        <v>2665</v>
      </c>
      <c r="G72" s="155">
        <v>3198</v>
      </c>
      <c r="H72" s="198">
        <f>I72/1.2</f>
        <v>1950</v>
      </c>
      <c r="I72" s="155">
        <v>2340</v>
      </c>
      <c r="J72" s="161"/>
      <c r="K72" s="156"/>
    </row>
    <row r="73" spans="1:11" ht="16.5" thickBot="1">
      <c r="A73" s="154"/>
      <c r="B73" s="109" t="s">
        <v>30</v>
      </c>
      <c r="C73" s="121" t="s">
        <v>32</v>
      </c>
      <c r="D73" s="162"/>
      <c r="E73" s="157"/>
      <c r="F73" s="162"/>
      <c r="G73" s="157"/>
      <c r="H73" s="230"/>
      <c r="I73" s="157"/>
      <c r="J73" s="162"/>
      <c r="K73" s="157"/>
    </row>
    <row r="74" spans="1:11" ht="15.75">
      <c r="A74" s="211" t="s">
        <v>28</v>
      </c>
      <c r="B74" s="119" t="s">
        <v>13</v>
      </c>
      <c r="C74" s="102" t="s">
        <v>32</v>
      </c>
      <c r="D74" s="65"/>
      <c r="E74" s="67"/>
      <c r="F74" s="65"/>
      <c r="G74" s="67"/>
      <c r="H74" s="65"/>
      <c r="I74" s="67"/>
      <c r="J74" s="65"/>
      <c r="K74" s="67"/>
    </row>
    <row r="75" spans="1:11" ht="15.75">
      <c r="A75" s="153"/>
      <c r="B75" s="108" t="s">
        <v>22</v>
      </c>
      <c r="C75" s="104" t="s">
        <v>32</v>
      </c>
      <c r="D75" s="68"/>
      <c r="E75" s="70"/>
      <c r="F75" s="68"/>
      <c r="G75" s="70"/>
      <c r="H75" s="68"/>
      <c r="I75" s="70"/>
      <c r="J75" s="87"/>
      <c r="K75" s="70"/>
    </row>
    <row r="76" spans="1:11" ht="15.75">
      <c r="A76" s="153"/>
      <c r="B76" s="108" t="s">
        <v>21</v>
      </c>
      <c r="C76" s="104" t="s">
        <v>32</v>
      </c>
      <c r="D76" s="68"/>
      <c r="E76" s="70"/>
      <c r="F76" s="68"/>
      <c r="G76" s="70"/>
      <c r="H76" s="136"/>
      <c r="I76" s="137"/>
      <c r="J76" s="138">
        <f>K76/1.2</f>
        <v>1450</v>
      </c>
      <c r="K76" s="139">
        <v>1740</v>
      </c>
    </row>
    <row r="77" spans="1:11" ht="15.75">
      <c r="A77" s="153"/>
      <c r="B77" s="108" t="s">
        <v>20</v>
      </c>
      <c r="C77" s="104" t="s">
        <v>32</v>
      </c>
      <c r="D77" s="68"/>
      <c r="E77" s="70"/>
      <c r="F77" s="68"/>
      <c r="G77" s="70"/>
      <c r="H77" s="136">
        <f t="shared" ref="H77:H83" si="10">I77/1.2</f>
        <v>2925</v>
      </c>
      <c r="I77" s="137">
        <v>3510</v>
      </c>
      <c r="J77" s="138">
        <f>K77/1.2</f>
        <v>1555</v>
      </c>
      <c r="K77" s="139">
        <v>1866</v>
      </c>
    </row>
    <row r="78" spans="1:11" ht="15.75">
      <c r="A78" s="153"/>
      <c r="B78" s="108" t="s">
        <v>33</v>
      </c>
      <c r="C78" s="104" t="s">
        <v>32</v>
      </c>
      <c r="D78" s="68"/>
      <c r="E78" s="70"/>
      <c r="F78" s="68">
        <f t="shared" ref="F78:F83" si="11">G78/1.2</f>
        <v>3450</v>
      </c>
      <c r="G78" s="70">
        <v>4140</v>
      </c>
      <c r="H78" s="68">
        <f t="shared" si="10"/>
        <v>3110</v>
      </c>
      <c r="I78" s="70">
        <v>3732</v>
      </c>
      <c r="J78" s="135">
        <f t="shared" ref="J78:J83" si="12">K78/1.2</f>
        <v>1720</v>
      </c>
      <c r="K78" s="134">
        <v>2064</v>
      </c>
    </row>
    <row r="79" spans="1:11" ht="15.75">
      <c r="A79" s="153"/>
      <c r="B79" s="108" t="s">
        <v>23</v>
      </c>
      <c r="C79" s="104" t="s">
        <v>32</v>
      </c>
      <c r="D79" s="68">
        <f>E79/1.2</f>
        <v>9035</v>
      </c>
      <c r="E79" s="70">
        <v>10842</v>
      </c>
      <c r="F79" s="68">
        <f t="shared" si="11"/>
        <v>6590</v>
      </c>
      <c r="G79" s="70">
        <v>7908</v>
      </c>
      <c r="H79" s="68">
        <f t="shared" si="10"/>
        <v>5275</v>
      </c>
      <c r="I79" s="70">
        <v>6330</v>
      </c>
      <c r="J79" s="135">
        <f t="shared" si="12"/>
        <v>2140</v>
      </c>
      <c r="K79" s="134">
        <v>2568</v>
      </c>
    </row>
    <row r="80" spans="1:11" ht="15.75">
      <c r="A80" s="153"/>
      <c r="B80" s="108" t="s">
        <v>24</v>
      </c>
      <c r="C80" s="104" t="s">
        <v>32</v>
      </c>
      <c r="D80" s="68">
        <f>E80/1.2</f>
        <v>10535</v>
      </c>
      <c r="E80" s="70">
        <v>12642</v>
      </c>
      <c r="F80" s="68">
        <f t="shared" si="11"/>
        <v>7760</v>
      </c>
      <c r="G80" s="70">
        <v>9312</v>
      </c>
      <c r="H80" s="68">
        <f t="shared" si="10"/>
        <v>5910</v>
      </c>
      <c r="I80" s="70">
        <v>7092</v>
      </c>
      <c r="J80" s="135">
        <f t="shared" si="12"/>
        <v>2375</v>
      </c>
      <c r="K80" s="134">
        <v>2850</v>
      </c>
    </row>
    <row r="81" spans="1:11" ht="15.75">
      <c r="A81" s="153"/>
      <c r="B81" s="108" t="s">
        <v>25</v>
      </c>
      <c r="C81" s="104" t="s">
        <v>32</v>
      </c>
      <c r="D81" s="68">
        <f>E81/1.2</f>
        <v>11960</v>
      </c>
      <c r="E81" s="70">
        <v>14352</v>
      </c>
      <c r="F81" s="68">
        <f t="shared" si="11"/>
        <v>9135</v>
      </c>
      <c r="G81" s="70">
        <v>10962</v>
      </c>
      <c r="H81" s="68">
        <f t="shared" si="10"/>
        <v>6630</v>
      </c>
      <c r="I81" s="70">
        <v>7956</v>
      </c>
      <c r="J81" s="135">
        <f t="shared" si="12"/>
        <v>2695</v>
      </c>
      <c r="K81" s="134">
        <v>3234</v>
      </c>
    </row>
    <row r="82" spans="1:11" ht="15.75">
      <c r="A82" s="153"/>
      <c r="B82" s="108" t="s">
        <v>29</v>
      </c>
      <c r="C82" s="104" t="s">
        <v>32</v>
      </c>
      <c r="D82" s="68">
        <f>E82/1.2</f>
        <v>12980</v>
      </c>
      <c r="E82" s="70">
        <v>15576</v>
      </c>
      <c r="F82" s="68">
        <f t="shared" si="11"/>
        <v>10350</v>
      </c>
      <c r="G82" s="70">
        <v>12420</v>
      </c>
      <c r="H82" s="68">
        <f t="shared" si="10"/>
        <v>6920</v>
      </c>
      <c r="I82" s="70">
        <v>8304</v>
      </c>
      <c r="J82" s="135">
        <f t="shared" si="12"/>
        <v>2840</v>
      </c>
      <c r="K82" s="134">
        <v>3408</v>
      </c>
    </row>
    <row r="83" spans="1:11" ht="16.5" thickBot="1">
      <c r="A83" s="154"/>
      <c r="B83" s="109" t="s">
        <v>30</v>
      </c>
      <c r="C83" s="110" t="s">
        <v>32</v>
      </c>
      <c r="D83" s="81">
        <f>E83/1.2</f>
        <v>13735</v>
      </c>
      <c r="E83" s="82">
        <v>16482</v>
      </c>
      <c r="F83" s="81">
        <f t="shared" si="11"/>
        <v>11250</v>
      </c>
      <c r="G83" s="82">
        <v>13500</v>
      </c>
      <c r="H83" s="81">
        <f t="shared" si="10"/>
        <v>7260</v>
      </c>
      <c r="I83" s="82">
        <v>8712</v>
      </c>
      <c r="J83" s="81">
        <f t="shared" si="12"/>
        <v>3020</v>
      </c>
      <c r="K83" s="82">
        <v>3624</v>
      </c>
    </row>
    <row r="84" spans="1:11" ht="15">
      <c r="D84" s="9"/>
      <c r="E84" s="9"/>
      <c r="F84" s="9"/>
      <c r="G84" s="9"/>
      <c r="H84" s="9"/>
      <c r="I84" s="9"/>
      <c r="J84" s="9"/>
      <c r="K84" s="9"/>
    </row>
    <row r="85" spans="1:11" ht="15.75" thickBot="1">
      <c r="D85" s="9"/>
      <c r="E85" s="9"/>
      <c r="F85" s="9"/>
      <c r="G85" s="9"/>
      <c r="H85" s="9"/>
      <c r="I85" s="9"/>
      <c r="J85" s="9"/>
      <c r="K85" s="9"/>
    </row>
    <row r="86" spans="1:11" ht="33.75" customHeight="1" thickBot="1">
      <c r="A86" s="202" t="s">
        <v>49</v>
      </c>
      <c r="B86" s="203"/>
      <c r="C86" s="203"/>
      <c r="D86" s="203"/>
      <c r="E86" s="204"/>
      <c r="F86" s="9"/>
      <c r="G86" s="9"/>
      <c r="H86" s="9"/>
      <c r="I86" s="9"/>
      <c r="J86" s="9"/>
      <c r="K86" s="9"/>
    </row>
    <row r="87" spans="1:11" ht="32.25" thickBot="1">
      <c r="A87" s="200" t="s">
        <v>7</v>
      </c>
      <c r="B87" s="201"/>
      <c r="C87" s="33" t="s">
        <v>15</v>
      </c>
      <c r="D87" s="31" t="s">
        <v>1</v>
      </c>
      <c r="E87" s="32" t="s">
        <v>2</v>
      </c>
      <c r="F87" s="34"/>
      <c r="G87" s="34"/>
      <c r="H87" s="34"/>
      <c r="I87" s="34"/>
      <c r="J87" s="9"/>
      <c r="K87" s="9"/>
    </row>
    <row r="88" spans="1:11" ht="15.75">
      <c r="A88" s="209" t="s">
        <v>14</v>
      </c>
      <c r="B88" s="210"/>
      <c r="C88" s="35" t="s">
        <v>32</v>
      </c>
      <c r="D88" s="75">
        <f t="shared" ref="D88:D93" si="13">E88/1.2</f>
        <v>315</v>
      </c>
      <c r="E88" s="89">
        <v>378</v>
      </c>
      <c r="F88" s="34"/>
      <c r="G88" s="34"/>
      <c r="H88" s="34"/>
      <c r="I88" s="34"/>
      <c r="J88" s="9"/>
      <c r="K88" s="9"/>
    </row>
    <row r="89" spans="1:11" ht="15.75">
      <c r="A89" s="207" t="s">
        <v>26</v>
      </c>
      <c r="B89" s="208"/>
      <c r="C89" s="36" t="s">
        <v>32</v>
      </c>
      <c r="D89" s="68">
        <f t="shared" si="13"/>
        <v>460</v>
      </c>
      <c r="E89" s="93">
        <v>552</v>
      </c>
      <c r="F89" s="34"/>
      <c r="G89" s="34"/>
      <c r="H89" s="34"/>
      <c r="I89" s="34"/>
      <c r="J89" s="9"/>
      <c r="K89" s="9"/>
    </row>
    <row r="90" spans="1:11" ht="15.75">
      <c r="A90" s="207" t="s">
        <v>27</v>
      </c>
      <c r="B90" s="208"/>
      <c r="C90" s="36" t="s">
        <v>32</v>
      </c>
      <c r="D90" s="68">
        <f t="shared" si="13"/>
        <v>460</v>
      </c>
      <c r="E90" s="93">
        <v>552</v>
      </c>
      <c r="F90" s="34"/>
      <c r="G90" s="34"/>
      <c r="H90" s="34"/>
      <c r="I90" s="34"/>
      <c r="J90" s="9"/>
      <c r="K90" s="9"/>
    </row>
    <row r="91" spans="1:11" ht="15.75">
      <c r="A91" s="207" t="s">
        <v>35</v>
      </c>
      <c r="B91" s="208"/>
      <c r="C91" s="36" t="s">
        <v>32</v>
      </c>
      <c r="D91" s="68">
        <f t="shared" si="13"/>
        <v>275</v>
      </c>
      <c r="E91" s="93">
        <v>330</v>
      </c>
      <c r="F91" s="34"/>
      <c r="G91" s="34"/>
      <c r="H91" s="34"/>
      <c r="I91" s="34"/>
      <c r="J91" s="9"/>
      <c r="K91" s="9"/>
    </row>
    <row r="92" spans="1:11" ht="21" customHeight="1">
      <c r="A92" s="207" t="s">
        <v>36</v>
      </c>
      <c r="B92" s="208"/>
      <c r="C92" s="36" t="s">
        <v>32</v>
      </c>
      <c r="D92" s="68">
        <f t="shared" si="13"/>
        <v>460</v>
      </c>
      <c r="E92" s="93">
        <v>552</v>
      </c>
      <c r="F92" s="34"/>
      <c r="G92" s="34"/>
      <c r="H92" s="34"/>
      <c r="I92" s="34"/>
      <c r="J92" s="9"/>
      <c r="K92" s="9"/>
    </row>
    <row r="93" spans="1:11" ht="16.5" thickBot="1">
      <c r="A93" s="205" t="s">
        <v>28</v>
      </c>
      <c r="B93" s="206"/>
      <c r="C93" s="37" t="s">
        <v>32</v>
      </c>
      <c r="D93" s="81">
        <f t="shared" si="13"/>
        <v>460</v>
      </c>
      <c r="E93" s="95">
        <v>552</v>
      </c>
      <c r="F93" s="34"/>
      <c r="G93" s="34"/>
      <c r="H93" s="34"/>
      <c r="I93" s="34"/>
      <c r="J93" s="9"/>
      <c r="K93" s="9"/>
    </row>
    <row r="94" spans="1:11" ht="15">
      <c r="A94" s="196"/>
      <c r="B94" s="196"/>
      <c r="C94" s="38"/>
      <c r="D94" s="34"/>
      <c r="E94" s="34"/>
      <c r="F94" s="34"/>
      <c r="G94" s="34"/>
      <c r="H94" s="34"/>
      <c r="I94" s="34"/>
      <c r="J94" s="9"/>
      <c r="K94" s="9"/>
    </row>
    <row r="95" spans="1:11" ht="0.75" customHeight="1" thickBot="1">
      <c r="A95" s="38"/>
      <c r="B95" s="38"/>
      <c r="C95" s="38"/>
      <c r="D95" s="34"/>
      <c r="E95" s="34"/>
      <c r="F95" s="34"/>
      <c r="G95" s="34"/>
      <c r="H95" s="34"/>
      <c r="I95" s="34"/>
      <c r="J95" s="9"/>
      <c r="K95" s="9"/>
    </row>
    <row r="96" spans="1:11" ht="23.25" customHeight="1" thickBot="1">
      <c r="A96" s="214" t="s">
        <v>37</v>
      </c>
      <c r="B96" s="215"/>
      <c r="C96" s="215"/>
      <c r="D96" s="215"/>
      <c r="E96" s="215"/>
      <c r="F96" s="215"/>
      <c r="G96" s="215"/>
      <c r="H96" s="215"/>
      <c r="I96" s="216"/>
      <c r="J96" s="17"/>
      <c r="K96" s="17"/>
    </row>
    <row r="97" spans="1:11" ht="41.25" customHeight="1" thickBot="1">
      <c r="A97" s="219" t="s">
        <v>38</v>
      </c>
      <c r="B97" s="220"/>
      <c r="C97" s="217" t="s">
        <v>15</v>
      </c>
      <c r="D97" s="223" t="s">
        <v>48</v>
      </c>
      <c r="E97" s="224"/>
      <c r="F97" s="223" t="s">
        <v>42</v>
      </c>
      <c r="G97" s="224"/>
      <c r="H97" s="223" t="s">
        <v>43</v>
      </c>
      <c r="I97" s="224"/>
      <c r="J97" s="9"/>
      <c r="K97" s="9"/>
    </row>
    <row r="98" spans="1:11" ht="33.75" customHeight="1" thickBot="1">
      <c r="A98" s="221"/>
      <c r="B98" s="222"/>
      <c r="C98" s="218"/>
      <c r="D98" s="39" t="s">
        <v>1</v>
      </c>
      <c r="E98" s="40" t="s">
        <v>2</v>
      </c>
      <c r="F98" s="39" t="s">
        <v>1</v>
      </c>
      <c r="G98" s="40" t="s">
        <v>2</v>
      </c>
      <c r="H98" s="41" t="s">
        <v>1</v>
      </c>
      <c r="I98" s="42" t="s">
        <v>2</v>
      </c>
      <c r="J98" s="9"/>
      <c r="K98" s="9"/>
    </row>
    <row r="99" spans="1:11" ht="42" customHeight="1">
      <c r="A99" s="227" t="s">
        <v>44</v>
      </c>
      <c r="B99" s="228"/>
      <c r="C99" s="43" t="s">
        <v>32</v>
      </c>
      <c r="D99" s="65">
        <f>E99/1.2</f>
        <v>250</v>
      </c>
      <c r="E99" s="88">
        <v>300</v>
      </c>
      <c r="F99" s="65">
        <f>G99/1.2</f>
        <v>365</v>
      </c>
      <c r="G99" s="91">
        <v>438</v>
      </c>
      <c r="H99" s="65">
        <f>I99/1.2</f>
        <v>515</v>
      </c>
      <c r="I99" s="88">
        <v>618</v>
      </c>
      <c r="J99" s="9"/>
      <c r="K99" s="9"/>
    </row>
    <row r="100" spans="1:11" ht="30" customHeight="1">
      <c r="A100" s="225" t="s">
        <v>45</v>
      </c>
      <c r="B100" s="226"/>
      <c r="C100" s="44" t="s">
        <v>32</v>
      </c>
      <c r="D100" s="68">
        <f>E100/1.2</f>
        <v>165</v>
      </c>
      <c r="E100" s="93">
        <v>198</v>
      </c>
      <c r="F100" s="75">
        <f>G100/1.2</f>
        <v>340</v>
      </c>
      <c r="G100" s="92">
        <v>408</v>
      </c>
      <c r="H100" s="68">
        <f>I100/1.2</f>
        <v>430</v>
      </c>
      <c r="I100" s="93">
        <v>516</v>
      </c>
      <c r="J100" s="9"/>
      <c r="K100" s="9"/>
    </row>
    <row r="101" spans="1:11" ht="42.75" customHeight="1" thickBot="1">
      <c r="A101" s="212" t="s">
        <v>46</v>
      </c>
      <c r="B101" s="213"/>
      <c r="C101" s="45" t="s">
        <v>32</v>
      </c>
      <c r="D101" s="81">
        <f>E101/1.2</f>
        <v>130</v>
      </c>
      <c r="E101" s="95">
        <v>156</v>
      </c>
      <c r="F101" s="77">
        <f>G101/1.2</f>
        <v>295</v>
      </c>
      <c r="G101" s="94">
        <v>354</v>
      </c>
      <c r="H101" s="81">
        <f>I101/1.2</f>
        <v>385</v>
      </c>
      <c r="I101" s="95">
        <v>462</v>
      </c>
    </row>
    <row r="104" spans="1:11" ht="15">
      <c r="A104" s="4" t="s">
        <v>31</v>
      </c>
      <c r="B104" s="6"/>
      <c r="C104" s="10"/>
      <c r="D104" s="10"/>
      <c r="E104" s="9"/>
      <c r="F104" s="10" t="s">
        <v>3</v>
      </c>
      <c r="I104" s="10"/>
    </row>
    <row r="105" spans="1:11" ht="15">
      <c r="A105" s="4"/>
      <c r="B105" s="6"/>
      <c r="C105" s="10"/>
      <c r="D105" s="10"/>
      <c r="E105" s="9"/>
    </row>
    <row r="106" spans="1:11" ht="15">
      <c r="A106" s="4"/>
      <c r="B106" s="6"/>
      <c r="C106" s="10"/>
      <c r="D106" s="10"/>
      <c r="E106" s="9"/>
    </row>
    <row r="107" spans="1:11" ht="15">
      <c r="A107" s="4"/>
      <c r="B107" s="6"/>
      <c r="C107" s="4"/>
      <c r="D107" s="4"/>
      <c r="E107" s="9"/>
    </row>
    <row r="108" spans="1:11" ht="15">
      <c r="A108" s="9" t="s">
        <v>4</v>
      </c>
      <c r="B108" s="12"/>
      <c r="C108" s="9"/>
      <c r="D108" s="9"/>
      <c r="E108" s="9"/>
      <c r="F108" s="9" t="s">
        <v>5</v>
      </c>
      <c r="I108" s="9"/>
    </row>
  </sheetData>
  <mergeCells count="69">
    <mergeCell ref="K68:K73"/>
    <mergeCell ref="H68:H69"/>
    <mergeCell ref="J68:J73"/>
    <mergeCell ref="D72:D73"/>
    <mergeCell ref="F70:F71"/>
    <mergeCell ref="F72:F73"/>
    <mergeCell ref="I68:I69"/>
    <mergeCell ref="H72:H73"/>
    <mergeCell ref="I70:I71"/>
    <mergeCell ref="I72:I73"/>
    <mergeCell ref="A101:B101"/>
    <mergeCell ref="A96:I96"/>
    <mergeCell ref="C97:C98"/>
    <mergeCell ref="A97:B98"/>
    <mergeCell ref="D97:E97"/>
    <mergeCell ref="A100:B100"/>
    <mergeCell ref="A99:B99"/>
    <mergeCell ref="F97:G97"/>
    <mergeCell ref="H97:I97"/>
    <mergeCell ref="A94:B94"/>
    <mergeCell ref="G70:G71"/>
    <mergeCell ref="H70:H71"/>
    <mergeCell ref="A87:B87"/>
    <mergeCell ref="A86:E86"/>
    <mergeCell ref="A93:B93"/>
    <mergeCell ref="G72:G73"/>
    <mergeCell ref="A91:B91"/>
    <mergeCell ref="A92:B92"/>
    <mergeCell ref="A90:B90"/>
    <mergeCell ref="A64:A73"/>
    <mergeCell ref="E72:E73"/>
    <mergeCell ref="A88:B88"/>
    <mergeCell ref="A74:A83"/>
    <mergeCell ref="A89:B89"/>
    <mergeCell ref="F62:G62"/>
    <mergeCell ref="H19:I19"/>
    <mergeCell ref="A41:A50"/>
    <mergeCell ref="H62:I62"/>
    <mergeCell ref="D62:E62"/>
    <mergeCell ref="B61:B63"/>
    <mergeCell ref="C61:C63"/>
    <mergeCell ref="A61:A63"/>
    <mergeCell ref="D61:K61"/>
    <mergeCell ref="J62:K62"/>
    <mergeCell ref="J19:K19"/>
    <mergeCell ref="F19:G19"/>
    <mergeCell ref="B18:B20"/>
    <mergeCell ref="A21:A30"/>
    <mergeCell ref="A11:K11"/>
    <mergeCell ref="A14:K15"/>
    <mergeCell ref="D18:K18"/>
    <mergeCell ref="A51:A60"/>
    <mergeCell ref="G55:G60"/>
    <mergeCell ref="E56:E60"/>
    <mergeCell ref="C18:C20"/>
    <mergeCell ref="I55:I60"/>
    <mergeCell ref="K55:K60"/>
    <mergeCell ref="J55:J60"/>
    <mergeCell ref="D56:D60"/>
    <mergeCell ref="H55:H60"/>
    <mergeCell ref="A18:A20"/>
    <mergeCell ref="A31:A40"/>
    <mergeCell ref="F55:F60"/>
    <mergeCell ref="D19:E19"/>
    <mergeCell ref="M2:S2"/>
    <mergeCell ref="M3:T3"/>
    <mergeCell ref="A9:K9"/>
    <mergeCell ref="A10:K10"/>
    <mergeCell ref="H4:L4"/>
  </mergeCells>
  <phoneticPr fontId="14" type="noConversion"/>
  <pageMargins left="0.59055118110236227" right="0.39370078740157483" top="0.78740157480314965" bottom="0.78740157480314965" header="0.51181102362204722" footer="0.51181102362204722"/>
  <pageSetup paperSize="9" scale="71" orientation="portrait" verticalDpi="0" r:id="rId1"/>
  <headerFooter alignWithMargins="0"/>
  <rowBreaks count="1" manualBreakCount="1">
    <brk id="6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5"/>
  <sheetViews>
    <sheetView view="pageBreakPreview" zoomScale="115" workbookViewId="0">
      <selection activeCell="E20" sqref="E20"/>
    </sheetView>
  </sheetViews>
  <sheetFormatPr defaultRowHeight="12.75"/>
  <cols>
    <col min="2" max="2" width="22.7109375" customWidth="1"/>
    <col min="3" max="3" width="12.140625" customWidth="1"/>
    <col min="4" max="4" width="11.5703125" customWidth="1"/>
    <col min="5" max="5" width="10.7109375" customWidth="1"/>
    <col min="6" max="6" width="9.28515625" customWidth="1"/>
    <col min="7" max="7" width="10.85546875" customWidth="1"/>
    <col min="9" max="9" width="11" customWidth="1"/>
    <col min="10" max="10" width="10.7109375" customWidth="1"/>
    <col min="11" max="11" width="8.42578125" customWidth="1"/>
  </cols>
  <sheetData>
    <row r="1" spans="1:18" ht="15.75">
      <c r="B1" s="1"/>
      <c r="C1" s="20"/>
      <c r="D1" s="20"/>
      <c r="E1" s="20"/>
      <c r="F1" s="20"/>
      <c r="G1" s="20"/>
      <c r="H1" s="20"/>
      <c r="I1" s="19" t="s">
        <v>16</v>
      </c>
      <c r="J1" s="19"/>
      <c r="K1" s="19"/>
    </row>
    <row r="2" spans="1:18" ht="15.75">
      <c r="B2" s="1"/>
      <c r="C2" s="20"/>
      <c r="D2" s="20"/>
      <c r="E2" s="20"/>
      <c r="F2" s="20"/>
      <c r="G2" s="20"/>
      <c r="H2" s="19" t="s">
        <v>17</v>
      </c>
      <c r="I2" s="19"/>
      <c r="J2" s="19"/>
      <c r="K2" s="19"/>
      <c r="L2" s="143"/>
      <c r="M2" s="143"/>
      <c r="N2" s="143"/>
      <c r="O2" s="143"/>
      <c r="P2" s="143"/>
      <c r="Q2" s="143"/>
    </row>
    <row r="3" spans="1:18" ht="15.75">
      <c r="B3" s="1"/>
      <c r="C3" s="12"/>
      <c r="D3" s="12"/>
      <c r="E3" s="12"/>
      <c r="F3" s="12"/>
      <c r="G3" s="12"/>
      <c r="H3" s="12"/>
      <c r="I3" s="12"/>
      <c r="K3" s="18"/>
      <c r="L3" s="143"/>
      <c r="M3" s="143"/>
      <c r="N3" s="143"/>
      <c r="O3" s="143"/>
      <c r="P3" s="143"/>
      <c r="Q3" s="143"/>
      <c r="R3" s="143"/>
    </row>
    <row r="4" spans="1:18" ht="15.75">
      <c r="B4" s="1"/>
      <c r="F4" s="4"/>
      <c r="G4" s="5"/>
      <c r="H4" s="146" t="s">
        <v>18</v>
      </c>
      <c r="I4" s="146"/>
      <c r="J4" s="146"/>
      <c r="K4" s="146"/>
      <c r="L4" s="12"/>
      <c r="M4" s="12"/>
      <c r="N4" s="12"/>
      <c r="O4" s="12"/>
      <c r="P4" s="12"/>
      <c r="Q4" s="12"/>
      <c r="R4" s="12"/>
    </row>
    <row r="5" spans="1:18" ht="10.5" customHeight="1">
      <c r="B5" s="1"/>
      <c r="F5" s="4"/>
      <c r="G5" s="5"/>
      <c r="H5" s="6"/>
      <c r="I5" s="6"/>
      <c r="O5" s="2"/>
      <c r="P5" s="3"/>
      <c r="Q5" s="13"/>
      <c r="R5" s="13"/>
    </row>
    <row r="6" spans="1:18" ht="15">
      <c r="A6" s="11" t="str">
        <f>Верх.!$A$6</f>
        <v>Ціни діють з 01.01.2021 р.</v>
      </c>
      <c r="B6" s="1"/>
      <c r="F6" s="4"/>
      <c r="G6" s="4"/>
      <c r="H6" s="4"/>
      <c r="I6" s="4"/>
    </row>
    <row r="7" spans="1:18" ht="44.25" customHeight="1">
      <c r="A7" s="7"/>
      <c r="B7" s="1"/>
      <c r="D7" s="4"/>
      <c r="E7" s="4"/>
    </row>
    <row r="8" spans="1:18" ht="19.5" customHeight="1">
      <c r="A8" s="7"/>
      <c r="B8" s="1"/>
      <c r="D8" s="4"/>
      <c r="E8" s="4"/>
    </row>
    <row r="9" spans="1:18" ht="39" customHeight="1">
      <c r="A9" s="144" t="s">
        <v>34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8" ht="25.5" customHeight="1">
      <c r="A10" s="145" t="s">
        <v>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8" ht="6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8" ht="24" customHeight="1">
      <c r="A12" s="147" t="s">
        <v>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</row>
    <row r="13" spans="1:18" ht="20.25" customHeight="1">
      <c r="A13" s="231" t="s">
        <v>19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</row>
    <row r="14" spans="1:18" ht="12.75" customHeight="1" thickBot="1">
      <c r="A14" s="8"/>
      <c r="B14" s="8"/>
      <c r="C14" s="8"/>
      <c r="D14" s="8"/>
      <c r="E14" s="8"/>
      <c r="F14" s="8"/>
      <c r="G14" s="8"/>
    </row>
    <row r="15" spans="1:18" ht="25.5" customHeight="1" thickBot="1">
      <c r="A15" s="163" t="s">
        <v>7</v>
      </c>
      <c r="B15" s="192" t="s">
        <v>47</v>
      </c>
      <c r="C15" s="158" t="s">
        <v>15</v>
      </c>
      <c r="D15" s="149" t="s">
        <v>8</v>
      </c>
      <c r="E15" s="150"/>
      <c r="F15" s="150"/>
      <c r="G15" s="150"/>
      <c r="H15" s="150"/>
      <c r="I15" s="150"/>
      <c r="J15" s="150"/>
      <c r="K15" s="151"/>
    </row>
    <row r="16" spans="1:18" ht="44.25" customHeight="1">
      <c r="A16" s="164"/>
      <c r="B16" s="193"/>
      <c r="C16" s="159"/>
      <c r="D16" s="177" t="s">
        <v>9</v>
      </c>
      <c r="E16" s="178"/>
      <c r="F16" s="171" t="s">
        <v>10</v>
      </c>
      <c r="G16" s="172"/>
      <c r="H16" s="177" t="s">
        <v>11</v>
      </c>
      <c r="I16" s="178"/>
      <c r="J16" s="171" t="s">
        <v>12</v>
      </c>
      <c r="K16" s="178"/>
    </row>
    <row r="17" spans="1:11" ht="33" customHeight="1" thickBot="1">
      <c r="A17" s="165"/>
      <c r="B17" s="194"/>
      <c r="C17" s="159"/>
      <c r="D17" s="115" t="s">
        <v>1</v>
      </c>
      <c r="E17" s="116" t="s">
        <v>2</v>
      </c>
      <c r="F17" s="117" t="s">
        <v>1</v>
      </c>
      <c r="G17" s="118" t="s">
        <v>2</v>
      </c>
      <c r="H17" s="115" t="s">
        <v>1</v>
      </c>
      <c r="I17" s="116" t="s">
        <v>2</v>
      </c>
      <c r="J17" s="117" t="s">
        <v>1</v>
      </c>
      <c r="K17" s="116" t="s">
        <v>2</v>
      </c>
    </row>
    <row r="18" spans="1:11" ht="14.25" customHeight="1">
      <c r="A18" s="166" t="s">
        <v>14</v>
      </c>
      <c r="B18" s="102" t="s">
        <v>13</v>
      </c>
      <c r="C18" s="102" t="s">
        <v>32</v>
      </c>
      <c r="D18" s="65"/>
      <c r="E18" s="67"/>
      <c r="F18" s="65"/>
      <c r="G18" s="67"/>
      <c r="H18" s="65"/>
      <c r="I18" s="67"/>
      <c r="J18" s="65"/>
      <c r="K18" s="67"/>
    </row>
    <row r="19" spans="1:11" ht="15" customHeight="1">
      <c r="A19" s="167"/>
      <c r="B19" s="103" t="s">
        <v>22</v>
      </c>
      <c r="C19" s="104" t="s">
        <v>32</v>
      </c>
      <c r="D19" s="68"/>
      <c r="E19" s="70"/>
      <c r="F19" s="68">
        <f t="shared" ref="F19:F27" si="0">G19/1.2</f>
        <v>720</v>
      </c>
      <c r="G19" s="70">
        <f>Верх.!G22+108</f>
        <v>864</v>
      </c>
      <c r="H19" s="68">
        <f t="shared" ref="H19:H27" si="1">I19/1.2</f>
        <v>685</v>
      </c>
      <c r="I19" s="70">
        <f>Верх.!I22+108</f>
        <v>822</v>
      </c>
      <c r="J19" s="68">
        <f t="shared" ref="J19:J27" si="2">K19/1.2</f>
        <v>485</v>
      </c>
      <c r="K19" s="70">
        <f>Верх.!K22+108</f>
        <v>582</v>
      </c>
    </row>
    <row r="20" spans="1:11" ht="15" customHeight="1">
      <c r="A20" s="167"/>
      <c r="B20" s="103" t="s">
        <v>21</v>
      </c>
      <c r="C20" s="104" t="s">
        <v>32</v>
      </c>
      <c r="D20" s="68">
        <f t="shared" ref="D20:D27" si="3">E20/1.2</f>
        <v>1060</v>
      </c>
      <c r="E20" s="70">
        <f>Верх.!E23+108</f>
        <v>1272</v>
      </c>
      <c r="F20" s="68">
        <f t="shared" si="0"/>
        <v>960</v>
      </c>
      <c r="G20" s="70">
        <f>Верх.!G23+108</f>
        <v>1152</v>
      </c>
      <c r="H20" s="68">
        <f t="shared" si="1"/>
        <v>930</v>
      </c>
      <c r="I20" s="70">
        <f>Верх.!I23+108</f>
        <v>1116</v>
      </c>
      <c r="J20" s="68">
        <f t="shared" si="2"/>
        <v>715</v>
      </c>
      <c r="K20" s="70">
        <f>Верх.!K23+108</f>
        <v>858</v>
      </c>
    </row>
    <row r="21" spans="1:11" ht="15" customHeight="1">
      <c r="A21" s="167"/>
      <c r="B21" s="103" t="s">
        <v>20</v>
      </c>
      <c r="C21" s="104" t="s">
        <v>32</v>
      </c>
      <c r="D21" s="68">
        <f t="shared" si="3"/>
        <v>1125</v>
      </c>
      <c r="E21" s="70">
        <f>Верх.!E24+108</f>
        <v>1350</v>
      </c>
      <c r="F21" s="68">
        <f t="shared" si="0"/>
        <v>1025</v>
      </c>
      <c r="G21" s="70">
        <f>Верх.!G24+108</f>
        <v>1230</v>
      </c>
      <c r="H21" s="68">
        <f t="shared" si="1"/>
        <v>985</v>
      </c>
      <c r="I21" s="70">
        <f>Верх.!I24+108</f>
        <v>1182</v>
      </c>
      <c r="J21" s="68">
        <f t="shared" si="2"/>
        <v>725</v>
      </c>
      <c r="K21" s="70">
        <f>Верх.!K24+108</f>
        <v>870</v>
      </c>
    </row>
    <row r="22" spans="1:11" ht="13.9" customHeight="1">
      <c r="A22" s="167"/>
      <c r="B22" s="103" t="s">
        <v>33</v>
      </c>
      <c r="C22" s="104" t="s">
        <v>32</v>
      </c>
      <c r="D22" s="68">
        <f t="shared" si="3"/>
        <v>1255</v>
      </c>
      <c r="E22" s="70">
        <f>Верх.!E25+108</f>
        <v>1506</v>
      </c>
      <c r="F22" s="68">
        <f t="shared" si="0"/>
        <v>1175</v>
      </c>
      <c r="G22" s="70">
        <f>Верх.!G25+108</f>
        <v>1410</v>
      </c>
      <c r="H22" s="68">
        <f t="shared" si="1"/>
        <v>1110</v>
      </c>
      <c r="I22" s="70">
        <f>Верх.!I25+108</f>
        <v>1332</v>
      </c>
      <c r="J22" s="68">
        <f t="shared" si="2"/>
        <v>875</v>
      </c>
      <c r="K22" s="70">
        <f>Верх.!K25+108</f>
        <v>1050</v>
      </c>
    </row>
    <row r="23" spans="1:11" ht="13.9" customHeight="1">
      <c r="A23" s="167"/>
      <c r="B23" s="103" t="s">
        <v>23</v>
      </c>
      <c r="C23" s="104" t="s">
        <v>32</v>
      </c>
      <c r="D23" s="68">
        <f t="shared" si="3"/>
        <v>1305</v>
      </c>
      <c r="E23" s="70">
        <f>Верх.!E26+108</f>
        <v>1566</v>
      </c>
      <c r="F23" s="68">
        <f t="shared" si="0"/>
        <v>1220</v>
      </c>
      <c r="G23" s="70">
        <f>Верх.!G26+108</f>
        <v>1464</v>
      </c>
      <c r="H23" s="68">
        <f t="shared" si="1"/>
        <v>1155</v>
      </c>
      <c r="I23" s="70">
        <f>Верх.!I26+108</f>
        <v>1386</v>
      </c>
      <c r="J23" s="68">
        <f t="shared" si="2"/>
        <v>895</v>
      </c>
      <c r="K23" s="70">
        <f>Верх.!K26+108</f>
        <v>1074</v>
      </c>
    </row>
    <row r="24" spans="1:11" ht="14.45" customHeight="1">
      <c r="A24" s="167"/>
      <c r="B24" s="103" t="s">
        <v>24</v>
      </c>
      <c r="C24" s="104" t="s">
        <v>32</v>
      </c>
      <c r="D24" s="68">
        <f t="shared" si="3"/>
        <v>1375</v>
      </c>
      <c r="E24" s="70">
        <f>Верх.!E27+108</f>
        <v>1650</v>
      </c>
      <c r="F24" s="68">
        <f t="shared" si="0"/>
        <v>1260</v>
      </c>
      <c r="G24" s="70">
        <f>Верх.!G27+108</f>
        <v>1512</v>
      </c>
      <c r="H24" s="68">
        <f t="shared" si="1"/>
        <v>1195</v>
      </c>
      <c r="I24" s="70">
        <f>Верх.!I27+108</f>
        <v>1434</v>
      </c>
      <c r="J24" s="68">
        <f t="shared" si="2"/>
        <v>930</v>
      </c>
      <c r="K24" s="70">
        <f>Верх.!K27+108</f>
        <v>1116</v>
      </c>
    </row>
    <row r="25" spans="1:11" ht="15.75">
      <c r="A25" s="167"/>
      <c r="B25" s="103" t="s">
        <v>25</v>
      </c>
      <c r="C25" s="104" t="s">
        <v>32</v>
      </c>
      <c r="D25" s="68">
        <f t="shared" si="3"/>
        <v>1410</v>
      </c>
      <c r="E25" s="70">
        <f>Верх.!E28+108</f>
        <v>1692</v>
      </c>
      <c r="F25" s="68">
        <f t="shared" si="0"/>
        <v>1300</v>
      </c>
      <c r="G25" s="70">
        <f>Верх.!G28+108</f>
        <v>1560</v>
      </c>
      <c r="H25" s="68">
        <f t="shared" si="1"/>
        <v>1230</v>
      </c>
      <c r="I25" s="70">
        <f>Верх.!I28+108</f>
        <v>1476</v>
      </c>
      <c r="J25" s="68">
        <f t="shared" si="2"/>
        <v>940</v>
      </c>
      <c r="K25" s="70">
        <f>Верх.!K28+108</f>
        <v>1128</v>
      </c>
    </row>
    <row r="26" spans="1:11" ht="15.75">
      <c r="A26" s="167"/>
      <c r="B26" s="103" t="s">
        <v>29</v>
      </c>
      <c r="C26" s="104" t="s">
        <v>32</v>
      </c>
      <c r="D26" s="68">
        <f t="shared" si="3"/>
        <v>1415</v>
      </c>
      <c r="E26" s="70">
        <f>Верх.!E29+108</f>
        <v>1698</v>
      </c>
      <c r="F26" s="68">
        <f t="shared" si="0"/>
        <v>1330</v>
      </c>
      <c r="G26" s="70">
        <f>Верх.!G29+108</f>
        <v>1596</v>
      </c>
      <c r="H26" s="68">
        <f t="shared" si="1"/>
        <v>1265</v>
      </c>
      <c r="I26" s="70">
        <f>Верх.!I29+108</f>
        <v>1518</v>
      </c>
      <c r="J26" s="68">
        <f t="shared" si="2"/>
        <v>945</v>
      </c>
      <c r="K26" s="70">
        <f>Верх.!K29+108</f>
        <v>1134</v>
      </c>
    </row>
    <row r="27" spans="1:11" ht="16.5" thickBot="1">
      <c r="A27" s="195"/>
      <c r="B27" s="105" t="s">
        <v>30</v>
      </c>
      <c r="C27" s="106" t="s">
        <v>32</v>
      </c>
      <c r="D27" s="81">
        <f t="shared" si="3"/>
        <v>1420</v>
      </c>
      <c r="E27" s="82">
        <f>Верх.!E30+108</f>
        <v>1704</v>
      </c>
      <c r="F27" s="81">
        <f t="shared" si="0"/>
        <v>1340</v>
      </c>
      <c r="G27" s="82">
        <f>Верх.!G30+108</f>
        <v>1608</v>
      </c>
      <c r="H27" s="81">
        <f t="shared" si="1"/>
        <v>1305</v>
      </c>
      <c r="I27" s="82">
        <f>Верх.!I30+108</f>
        <v>1566</v>
      </c>
      <c r="J27" s="81">
        <f t="shared" si="2"/>
        <v>950</v>
      </c>
      <c r="K27" s="82">
        <f>Верх.!K30+108</f>
        <v>1140</v>
      </c>
    </row>
    <row r="28" spans="1:11" ht="15.75" customHeight="1">
      <c r="A28" s="166" t="s">
        <v>26</v>
      </c>
      <c r="B28" s="107" t="s">
        <v>13</v>
      </c>
      <c r="C28" s="102" t="s">
        <v>32</v>
      </c>
      <c r="D28" s="65"/>
      <c r="E28" s="67"/>
      <c r="F28" s="122"/>
      <c r="G28" s="113"/>
      <c r="H28" s="65"/>
      <c r="I28" s="67"/>
      <c r="J28" s="122"/>
      <c r="K28" s="123"/>
    </row>
    <row r="29" spans="1:11" ht="15.75">
      <c r="A29" s="167"/>
      <c r="B29" s="108" t="s">
        <v>22</v>
      </c>
      <c r="C29" s="104" t="s">
        <v>32</v>
      </c>
      <c r="D29" s="68"/>
      <c r="E29" s="70"/>
      <c r="F29" s="80"/>
      <c r="G29" s="69"/>
      <c r="H29" s="68"/>
      <c r="I29" s="70"/>
      <c r="J29" s="80"/>
      <c r="K29" s="124"/>
    </row>
    <row r="30" spans="1:11" ht="15.75">
      <c r="A30" s="167"/>
      <c r="B30" s="108" t="s">
        <v>21</v>
      </c>
      <c r="C30" s="104" t="s">
        <v>32</v>
      </c>
      <c r="D30" s="68">
        <f>E30/1.2</f>
        <v>940</v>
      </c>
      <c r="E30" s="70">
        <f>Верх.!E33+108</f>
        <v>1128</v>
      </c>
      <c r="F30" s="80">
        <f>G30/1.2</f>
        <v>890</v>
      </c>
      <c r="G30" s="69">
        <f>Верх.!G33+108</f>
        <v>1068</v>
      </c>
      <c r="H30" s="68">
        <f>I30/1.2</f>
        <v>590</v>
      </c>
      <c r="I30" s="70">
        <f>Верх.!I33+108</f>
        <v>708</v>
      </c>
      <c r="J30" s="80"/>
      <c r="K30" s="124"/>
    </row>
    <row r="31" spans="1:11" ht="15.75">
      <c r="A31" s="167"/>
      <c r="B31" s="108" t="s">
        <v>20</v>
      </c>
      <c r="C31" s="104" t="s">
        <v>32</v>
      </c>
      <c r="D31" s="68">
        <f t="shared" ref="D31:D37" si="4">E31/1.2</f>
        <v>950</v>
      </c>
      <c r="E31" s="70">
        <f>Верх.!E34+108</f>
        <v>1140</v>
      </c>
      <c r="F31" s="80">
        <f t="shared" ref="F31:F37" si="5">G31/1.2</f>
        <v>895</v>
      </c>
      <c r="G31" s="69">
        <f>Верх.!G34+108</f>
        <v>1074</v>
      </c>
      <c r="H31" s="68">
        <f t="shared" ref="H31:H37" si="6">I31/1.2</f>
        <v>595</v>
      </c>
      <c r="I31" s="70">
        <f>Верх.!I34+108</f>
        <v>714</v>
      </c>
      <c r="J31" s="80"/>
      <c r="K31" s="124"/>
    </row>
    <row r="32" spans="1:11" ht="15.75">
      <c r="A32" s="167"/>
      <c r="B32" s="108" t="s">
        <v>33</v>
      </c>
      <c r="C32" s="104" t="s">
        <v>32</v>
      </c>
      <c r="D32" s="68">
        <f t="shared" si="4"/>
        <v>970</v>
      </c>
      <c r="E32" s="70">
        <f>Верх.!E35+108</f>
        <v>1164</v>
      </c>
      <c r="F32" s="80">
        <f t="shared" si="5"/>
        <v>915</v>
      </c>
      <c r="G32" s="69">
        <f>Верх.!G35+108</f>
        <v>1098</v>
      </c>
      <c r="H32" s="68">
        <f t="shared" si="6"/>
        <v>600</v>
      </c>
      <c r="I32" s="70">
        <f>Верх.!I35+108</f>
        <v>720</v>
      </c>
      <c r="J32" s="80"/>
      <c r="K32" s="124"/>
    </row>
    <row r="33" spans="1:11" ht="15.75">
      <c r="A33" s="167"/>
      <c r="B33" s="108" t="s">
        <v>23</v>
      </c>
      <c r="C33" s="104" t="s">
        <v>32</v>
      </c>
      <c r="D33" s="68">
        <f t="shared" si="4"/>
        <v>1020</v>
      </c>
      <c r="E33" s="70">
        <f>Верх.!E36+108</f>
        <v>1224</v>
      </c>
      <c r="F33" s="80">
        <f t="shared" si="5"/>
        <v>950</v>
      </c>
      <c r="G33" s="69">
        <f>Верх.!G36+108</f>
        <v>1140</v>
      </c>
      <c r="H33" s="68">
        <f t="shared" si="6"/>
        <v>655</v>
      </c>
      <c r="I33" s="70">
        <f>Верх.!I36+108</f>
        <v>786</v>
      </c>
      <c r="J33" s="80"/>
      <c r="K33" s="124"/>
    </row>
    <row r="34" spans="1:11" ht="15.75">
      <c r="A34" s="167"/>
      <c r="B34" s="108" t="s">
        <v>24</v>
      </c>
      <c r="C34" s="104" t="s">
        <v>32</v>
      </c>
      <c r="D34" s="68">
        <f t="shared" si="4"/>
        <v>1035</v>
      </c>
      <c r="E34" s="70">
        <f>Верх.!E37+108</f>
        <v>1242</v>
      </c>
      <c r="F34" s="80">
        <f t="shared" si="5"/>
        <v>965</v>
      </c>
      <c r="G34" s="69">
        <f>Верх.!G37+108</f>
        <v>1158</v>
      </c>
      <c r="H34" s="68">
        <f t="shared" si="6"/>
        <v>665</v>
      </c>
      <c r="I34" s="70">
        <f>Верх.!I37+108</f>
        <v>798</v>
      </c>
      <c r="J34" s="80"/>
      <c r="K34" s="124"/>
    </row>
    <row r="35" spans="1:11" ht="15.75">
      <c r="A35" s="167"/>
      <c r="B35" s="108" t="s">
        <v>25</v>
      </c>
      <c r="C35" s="104" t="s">
        <v>32</v>
      </c>
      <c r="D35" s="68">
        <f t="shared" si="4"/>
        <v>1050</v>
      </c>
      <c r="E35" s="70">
        <f>Верх.!E38+108</f>
        <v>1260</v>
      </c>
      <c r="F35" s="80">
        <f t="shared" si="5"/>
        <v>980</v>
      </c>
      <c r="G35" s="69">
        <f>Верх.!G38+108</f>
        <v>1176</v>
      </c>
      <c r="H35" s="68">
        <f t="shared" si="6"/>
        <v>690</v>
      </c>
      <c r="I35" s="70">
        <f>Верх.!I38+108</f>
        <v>828</v>
      </c>
      <c r="J35" s="80"/>
      <c r="K35" s="124"/>
    </row>
    <row r="36" spans="1:11" ht="15.75">
      <c r="A36" s="167"/>
      <c r="B36" s="108" t="s">
        <v>29</v>
      </c>
      <c r="C36" s="104" t="s">
        <v>32</v>
      </c>
      <c r="D36" s="68">
        <f t="shared" si="4"/>
        <v>1060</v>
      </c>
      <c r="E36" s="70">
        <f>Верх.!E39+108</f>
        <v>1272</v>
      </c>
      <c r="F36" s="80">
        <f t="shared" si="5"/>
        <v>990</v>
      </c>
      <c r="G36" s="69">
        <f>Верх.!G39+108</f>
        <v>1188</v>
      </c>
      <c r="H36" s="68">
        <f t="shared" si="6"/>
        <v>700</v>
      </c>
      <c r="I36" s="70">
        <f>Верх.!I39+108</f>
        <v>840</v>
      </c>
      <c r="J36" s="80"/>
      <c r="K36" s="124"/>
    </row>
    <row r="37" spans="1:11" ht="16.5" thickBot="1">
      <c r="A37" s="168"/>
      <c r="B37" s="109" t="s">
        <v>30</v>
      </c>
      <c r="C37" s="110" t="s">
        <v>32</v>
      </c>
      <c r="D37" s="71">
        <f t="shared" si="4"/>
        <v>1060</v>
      </c>
      <c r="E37" s="72">
        <f>Верх.!E40+108</f>
        <v>1272</v>
      </c>
      <c r="F37" s="83">
        <f t="shared" si="5"/>
        <v>990</v>
      </c>
      <c r="G37" s="84">
        <f>Верх.!G40+108</f>
        <v>1188</v>
      </c>
      <c r="H37" s="71">
        <f t="shared" si="6"/>
        <v>700</v>
      </c>
      <c r="I37" s="72">
        <f>Верх.!I40+108</f>
        <v>840</v>
      </c>
      <c r="J37" s="83"/>
      <c r="K37" s="125"/>
    </row>
    <row r="38" spans="1:11" ht="15.75">
      <c r="A38" s="174" t="s">
        <v>27</v>
      </c>
      <c r="B38" s="112" t="s">
        <v>13</v>
      </c>
      <c r="C38" s="102" t="s">
        <v>32</v>
      </c>
      <c r="D38" s="65"/>
      <c r="E38" s="67"/>
      <c r="F38" s="79"/>
      <c r="G38" s="66"/>
      <c r="H38" s="65"/>
      <c r="I38" s="67"/>
      <c r="J38" s="79"/>
      <c r="K38" s="67"/>
    </row>
    <row r="39" spans="1:11" ht="15.75">
      <c r="A39" s="175"/>
      <c r="B39" s="103" t="s">
        <v>22</v>
      </c>
      <c r="C39" s="104" t="s">
        <v>32</v>
      </c>
      <c r="D39" s="68"/>
      <c r="E39" s="70"/>
      <c r="F39" s="80"/>
      <c r="G39" s="69"/>
      <c r="H39" s="68"/>
      <c r="I39" s="70"/>
      <c r="J39" s="80"/>
      <c r="K39" s="70"/>
    </row>
    <row r="40" spans="1:11" ht="15.75">
      <c r="A40" s="175"/>
      <c r="B40" s="103" t="s">
        <v>21</v>
      </c>
      <c r="C40" s="104" t="s">
        <v>32</v>
      </c>
      <c r="D40" s="68">
        <f>E40/1.2</f>
        <v>915</v>
      </c>
      <c r="E40" s="70">
        <f>Верх.!E43+108</f>
        <v>1098</v>
      </c>
      <c r="F40" s="80">
        <f>G40/1.2</f>
        <v>865</v>
      </c>
      <c r="G40" s="69">
        <f>Верх.!G43+108</f>
        <v>1038</v>
      </c>
      <c r="H40" s="68">
        <f>I40/1.2</f>
        <v>565</v>
      </c>
      <c r="I40" s="70">
        <f>Верх.!I43+108</f>
        <v>678</v>
      </c>
      <c r="J40" s="80"/>
      <c r="K40" s="70"/>
    </row>
    <row r="41" spans="1:11" ht="15.75">
      <c r="A41" s="175"/>
      <c r="B41" s="103" t="s">
        <v>20</v>
      </c>
      <c r="C41" s="104" t="s">
        <v>32</v>
      </c>
      <c r="D41" s="68">
        <f t="shared" ref="D41:D47" si="7">E41/1.2</f>
        <v>925</v>
      </c>
      <c r="E41" s="70">
        <f>Верх.!E44+108</f>
        <v>1110</v>
      </c>
      <c r="F41" s="80">
        <f t="shared" ref="F41:F47" si="8">G41/1.2</f>
        <v>870</v>
      </c>
      <c r="G41" s="69">
        <f>Верх.!G44+108</f>
        <v>1044</v>
      </c>
      <c r="H41" s="68">
        <f t="shared" ref="H41:H47" si="9">I41/1.2</f>
        <v>570</v>
      </c>
      <c r="I41" s="70">
        <f>Верх.!I44+108</f>
        <v>684</v>
      </c>
      <c r="J41" s="80"/>
      <c r="K41" s="70"/>
    </row>
    <row r="42" spans="1:11" ht="15.75">
      <c r="A42" s="175"/>
      <c r="B42" s="103" t="s">
        <v>33</v>
      </c>
      <c r="C42" s="104" t="s">
        <v>32</v>
      </c>
      <c r="D42" s="68">
        <f t="shared" si="7"/>
        <v>945</v>
      </c>
      <c r="E42" s="70">
        <f>Верх.!E45+108</f>
        <v>1134</v>
      </c>
      <c r="F42" s="80">
        <f t="shared" si="8"/>
        <v>890</v>
      </c>
      <c r="G42" s="69">
        <f>Верх.!G45+108</f>
        <v>1068</v>
      </c>
      <c r="H42" s="68">
        <f t="shared" si="9"/>
        <v>575</v>
      </c>
      <c r="I42" s="70">
        <f>Верх.!I45+108</f>
        <v>690</v>
      </c>
      <c r="J42" s="80"/>
      <c r="K42" s="70"/>
    </row>
    <row r="43" spans="1:11" ht="15.75">
      <c r="A43" s="175"/>
      <c r="B43" s="103" t="s">
        <v>23</v>
      </c>
      <c r="C43" s="104" t="s">
        <v>32</v>
      </c>
      <c r="D43" s="68">
        <f t="shared" si="7"/>
        <v>995</v>
      </c>
      <c r="E43" s="70">
        <f>Верх.!E46+108</f>
        <v>1194</v>
      </c>
      <c r="F43" s="80">
        <f t="shared" si="8"/>
        <v>925</v>
      </c>
      <c r="G43" s="69">
        <f>Верх.!G46+108</f>
        <v>1110</v>
      </c>
      <c r="H43" s="68">
        <f t="shared" si="9"/>
        <v>630</v>
      </c>
      <c r="I43" s="70">
        <f>Верх.!I46+108</f>
        <v>756</v>
      </c>
      <c r="J43" s="80"/>
      <c r="K43" s="70"/>
    </row>
    <row r="44" spans="1:11" ht="15.75">
      <c r="A44" s="175"/>
      <c r="B44" s="103" t="s">
        <v>24</v>
      </c>
      <c r="C44" s="104" t="s">
        <v>32</v>
      </c>
      <c r="D44" s="68">
        <f t="shared" si="7"/>
        <v>1000</v>
      </c>
      <c r="E44" s="70">
        <f>Верх.!E47+108</f>
        <v>1200</v>
      </c>
      <c r="F44" s="80">
        <f t="shared" si="8"/>
        <v>940</v>
      </c>
      <c r="G44" s="69">
        <f>Верх.!G47+108</f>
        <v>1128</v>
      </c>
      <c r="H44" s="68">
        <f t="shared" si="9"/>
        <v>640</v>
      </c>
      <c r="I44" s="70">
        <f>Верх.!I47+108</f>
        <v>768</v>
      </c>
      <c r="J44" s="80"/>
      <c r="K44" s="70"/>
    </row>
    <row r="45" spans="1:11" ht="15.75">
      <c r="A45" s="175"/>
      <c r="B45" s="103" t="s">
        <v>25</v>
      </c>
      <c r="C45" s="104" t="s">
        <v>32</v>
      </c>
      <c r="D45" s="68">
        <f t="shared" si="7"/>
        <v>1015</v>
      </c>
      <c r="E45" s="70">
        <f>Верх.!E48+108</f>
        <v>1218</v>
      </c>
      <c r="F45" s="80">
        <f t="shared" si="8"/>
        <v>955</v>
      </c>
      <c r="G45" s="69">
        <f>Верх.!G48+108</f>
        <v>1146</v>
      </c>
      <c r="H45" s="68">
        <f t="shared" si="9"/>
        <v>665</v>
      </c>
      <c r="I45" s="70">
        <f>Верх.!I48+108</f>
        <v>798</v>
      </c>
      <c r="J45" s="80"/>
      <c r="K45" s="70"/>
    </row>
    <row r="46" spans="1:11" ht="15.75">
      <c r="A46" s="175"/>
      <c r="B46" s="103" t="s">
        <v>29</v>
      </c>
      <c r="C46" s="104" t="s">
        <v>32</v>
      </c>
      <c r="D46" s="68">
        <f t="shared" si="7"/>
        <v>1020</v>
      </c>
      <c r="E46" s="70">
        <f>Верх.!E49+108</f>
        <v>1224</v>
      </c>
      <c r="F46" s="80">
        <f t="shared" si="8"/>
        <v>965</v>
      </c>
      <c r="G46" s="69">
        <f>Верх.!G49+108</f>
        <v>1158</v>
      </c>
      <c r="H46" s="68">
        <f t="shared" si="9"/>
        <v>670</v>
      </c>
      <c r="I46" s="70">
        <f>Верх.!I49+108</f>
        <v>804</v>
      </c>
      <c r="J46" s="80"/>
      <c r="K46" s="70"/>
    </row>
    <row r="47" spans="1:11" ht="16.5" thickBot="1">
      <c r="A47" s="176"/>
      <c r="B47" s="114" t="s">
        <v>30</v>
      </c>
      <c r="C47" s="110" t="s">
        <v>32</v>
      </c>
      <c r="D47" s="81">
        <f t="shared" si="7"/>
        <v>1020</v>
      </c>
      <c r="E47" s="82">
        <f>Верх.!E50+108</f>
        <v>1224</v>
      </c>
      <c r="F47" s="126">
        <f t="shared" si="8"/>
        <v>965</v>
      </c>
      <c r="G47" s="111">
        <f>Верх.!G50+108</f>
        <v>1158</v>
      </c>
      <c r="H47" s="81">
        <f t="shared" si="9"/>
        <v>670</v>
      </c>
      <c r="I47" s="82">
        <f>Верх.!I50+108</f>
        <v>804</v>
      </c>
      <c r="J47" s="126"/>
      <c r="K47" s="82"/>
    </row>
    <row r="48" spans="1:11" ht="15.75" customHeight="1">
      <c r="A48" s="152" t="s">
        <v>35</v>
      </c>
      <c r="B48" s="112" t="s">
        <v>13</v>
      </c>
      <c r="C48" s="107" t="s">
        <v>32</v>
      </c>
      <c r="D48" s="75"/>
      <c r="E48" s="76"/>
      <c r="F48" s="75"/>
      <c r="G48" s="76"/>
      <c r="H48" s="122"/>
      <c r="I48" s="113"/>
      <c r="J48" s="75"/>
      <c r="K48" s="76"/>
    </row>
    <row r="49" spans="1:11" ht="15.75">
      <c r="A49" s="153"/>
      <c r="B49" s="103" t="s">
        <v>22</v>
      </c>
      <c r="C49" s="127" t="s">
        <v>32</v>
      </c>
      <c r="D49" s="68"/>
      <c r="E49" s="70"/>
      <c r="F49" s="68"/>
      <c r="G49" s="70"/>
      <c r="H49" s="80"/>
      <c r="I49" s="69"/>
      <c r="J49" s="68"/>
      <c r="K49" s="70"/>
    </row>
    <row r="50" spans="1:11" ht="15.75">
      <c r="A50" s="153"/>
      <c r="B50" s="103" t="s">
        <v>21</v>
      </c>
      <c r="C50" s="127" t="s">
        <v>32</v>
      </c>
      <c r="D50" s="68"/>
      <c r="E50" s="70"/>
      <c r="F50" s="68"/>
      <c r="G50" s="70"/>
      <c r="H50" s="83"/>
      <c r="I50" s="84"/>
      <c r="J50" s="68"/>
      <c r="K50" s="70"/>
    </row>
    <row r="51" spans="1:11" ht="15.75">
      <c r="A51" s="153"/>
      <c r="B51" s="103" t="s">
        <v>20</v>
      </c>
      <c r="C51" s="127" t="s">
        <v>32</v>
      </c>
      <c r="D51" s="68"/>
      <c r="E51" s="70"/>
      <c r="F51" s="68"/>
      <c r="G51" s="70"/>
      <c r="H51" s="83">
        <f>I51/1.2</f>
        <v>595</v>
      </c>
      <c r="I51" s="84">
        <f>Верх.!I54+108</f>
        <v>714</v>
      </c>
      <c r="J51" s="68"/>
      <c r="K51" s="70"/>
    </row>
    <row r="52" spans="1:11" ht="15.75">
      <c r="A52" s="153"/>
      <c r="B52" s="103" t="s">
        <v>33</v>
      </c>
      <c r="C52" s="127" t="s">
        <v>32</v>
      </c>
      <c r="D52" s="85"/>
      <c r="E52" s="70"/>
      <c r="F52" s="160">
        <f>G52/1.2</f>
        <v>665</v>
      </c>
      <c r="G52" s="155">
        <f>Верх.!G55+108</f>
        <v>798</v>
      </c>
      <c r="H52" s="198">
        <f>I52/1.2</f>
        <v>655</v>
      </c>
      <c r="I52" s="232">
        <f>Верх.!I55+108</f>
        <v>786</v>
      </c>
      <c r="J52" s="160"/>
      <c r="K52" s="155"/>
    </row>
    <row r="53" spans="1:11" ht="15.75">
      <c r="A53" s="153"/>
      <c r="B53" s="103" t="s">
        <v>23</v>
      </c>
      <c r="C53" s="127" t="s">
        <v>32</v>
      </c>
      <c r="D53" s="160">
        <f>E53/1.2</f>
        <v>790</v>
      </c>
      <c r="E53" s="155">
        <f>Верх.!E56+108</f>
        <v>948</v>
      </c>
      <c r="F53" s="161"/>
      <c r="G53" s="156"/>
      <c r="H53" s="235"/>
      <c r="I53" s="233"/>
      <c r="J53" s="161"/>
      <c r="K53" s="156"/>
    </row>
    <row r="54" spans="1:11" ht="15.75">
      <c r="A54" s="153"/>
      <c r="B54" s="103" t="s">
        <v>24</v>
      </c>
      <c r="C54" s="127" t="s">
        <v>32</v>
      </c>
      <c r="D54" s="161"/>
      <c r="E54" s="156"/>
      <c r="F54" s="161"/>
      <c r="G54" s="156"/>
      <c r="H54" s="235"/>
      <c r="I54" s="233"/>
      <c r="J54" s="161"/>
      <c r="K54" s="156"/>
    </row>
    <row r="55" spans="1:11" ht="15.75">
      <c r="A55" s="153"/>
      <c r="B55" s="103" t="s">
        <v>25</v>
      </c>
      <c r="C55" s="127" t="s">
        <v>32</v>
      </c>
      <c r="D55" s="161"/>
      <c r="E55" s="156"/>
      <c r="F55" s="161"/>
      <c r="G55" s="156"/>
      <c r="H55" s="235"/>
      <c r="I55" s="233"/>
      <c r="J55" s="161"/>
      <c r="K55" s="156"/>
    </row>
    <row r="56" spans="1:11" ht="15.75">
      <c r="A56" s="153"/>
      <c r="B56" s="103" t="s">
        <v>29</v>
      </c>
      <c r="C56" s="127" t="s">
        <v>32</v>
      </c>
      <c r="D56" s="161"/>
      <c r="E56" s="156"/>
      <c r="F56" s="161"/>
      <c r="G56" s="156"/>
      <c r="H56" s="235"/>
      <c r="I56" s="233"/>
      <c r="J56" s="161"/>
      <c r="K56" s="156"/>
    </row>
    <row r="57" spans="1:11" ht="16.5" thickBot="1">
      <c r="A57" s="154"/>
      <c r="B57" s="114" t="s">
        <v>30</v>
      </c>
      <c r="C57" s="128" t="s">
        <v>32</v>
      </c>
      <c r="D57" s="162"/>
      <c r="E57" s="157"/>
      <c r="F57" s="162"/>
      <c r="G57" s="157"/>
      <c r="H57" s="230"/>
      <c r="I57" s="234"/>
      <c r="J57" s="162"/>
      <c r="K57" s="157"/>
    </row>
    <row r="58" spans="1:11" ht="36" customHeight="1" thickBot="1">
      <c r="A58" s="183" t="s">
        <v>7</v>
      </c>
      <c r="B58" s="179" t="s">
        <v>47</v>
      </c>
      <c r="C58" s="158" t="s">
        <v>15</v>
      </c>
      <c r="D58" s="186" t="s">
        <v>8</v>
      </c>
      <c r="E58" s="187"/>
      <c r="F58" s="187"/>
      <c r="G58" s="187"/>
      <c r="H58" s="187"/>
      <c r="I58" s="187"/>
      <c r="J58" s="187"/>
      <c r="K58" s="188"/>
    </row>
    <row r="59" spans="1:11" ht="72" customHeight="1">
      <c r="A59" s="184"/>
      <c r="B59" s="180"/>
      <c r="C59" s="159"/>
      <c r="D59" s="177" t="s">
        <v>9</v>
      </c>
      <c r="E59" s="178"/>
      <c r="F59" s="171" t="s">
        <v>10</v>
      </c>
      <c r="G59" s="172"/>
      <c r="H59" s="177" t="s">
        <v>11</v>
      </c>
      <c r="I59" s="178"/>
      <c r="J59" s="171" t="s">
        <v>12</v>
      </c>
      <c r="K59" s="178"/>
    </row>
    <row r="60" spans="1:11" ht="32.25" thickBot="1">
      <c r="A60" s="185"/>
      <c r="B60" s="181"/>
      <c r="C60" s="182"/>
      <c r="D60" s="115" t="s">
        <v>1</v>
      </c>
      <c r="E60" s="116" t="s">
        <v>2</v>
      </c>
      <c r="F60" s="117" t="s">
        <v>1</v>
      </c>
      <c r="G60" s="118" t="s">
        <v>2</v>
      </c>
      <c r="H60" s="115" t="s">
        <v>1</v>
      </c>
      <c r="I60" s="116" t="s">
        <v>2</v>
      </c>
      <c r="J60" s="117" t="s">
        <v>1</v>
      </c>
      <c r="K60" s="116" t="s">
        <v>2</v>
      </c>
    </row>
    <row r="61" spans="1:11" ht="15.75" customHeight="1">
      <c r="A61" s="152" t="s">
        <v>36</v>
      </c>
      <c r="B61" s="119" t="s">
        <v>13</v>
      </c>
      <c r="C61" s="120" t="s">
        <v>32</v>
      </c>
      <c r="D61" s="65"/>
      <c r="E61" s="67"/>
      <c r="F61" s="65"/>
      <c r="G61" s="67"/>
      <c r="H61" s="79"/>
      <c r="I61" s="67"/>
      <c r="J61" s="65"/>
      <c r="K61" s="67"/>
    </row>
    <row r="62" spans="1:11" ht="15.75">
      <c r="A62" s="153"/>
      <c r="B62" s="108" t="s">
        <v>22</v>
      </c>
      <c r="C62" s="120" t="s">
        <v>32</v>
      </c>
      <c r="D62" s="68"/>
      <c r="E62" s="70"/>
      <c r="F62" s="68"/>
      <c r="G62" s="70"/>
      <c r="H62" s="80"/>
      <c r="I62" s="70"/>
      <c r="J62" s="68"/>
      <c r="K62" s="70"/>
    </row>
    <row r="63" spans="1:11" ht="15.75">
      <c r="A63" s="153"/>
      <c r="B63" s="108" t="s">
        <v>21</v>
      </c>
      <c r="C63" s="120" t="s">
        <v>32</v>
      </c>
      <c r="D63" s="68"/>
      <c r="E63" s="70"/>
      <c r="F63" s="68"/>
      <c r="G63" s="70"/>
      <c r="H63" s="80"/>
      <c r="I63" s="70"/>
      <c r="J63" s="68"/>
      <c r="K63" s="70"/>
    </row>
    <row r="64" spans="1:11" ht="15.75">
      <c r="A64" s="153"/>
      <c r="B64" s="108" t="s">
        <v>20</v>
      </c>
      <c r="C64" s="120" t="s">
        <v>32</v>
      </c>
      <c r="D64" s="68"/>
      <c r="E64" s="70"/>
      <c r="F64" s="68"/>
      <c r="G64" s="70"/>
      <c r="H64" s="80"/>
      <c r="I64" s="70"/>
      <c r="J64" s="68">
        <f>K64/1.2</f>
        <v>590</v>
      </c>
      <c r="K64" s="70">
        <f>Верх.!K67+108</f>
        <v>708</v>
      </c>
    </row>
    <row r="65" spans="1:11" ht="15.75">
      <c r="A65" s="153"/>
      <c r="B65" s="108" t="s">
        <v>33</v>
      </c>
      <c r="C65" s="120" t="s">
        <v>32</v>
      </c>
      <c r="D65" s="68"/>
      <c r="E65" s="70"/>
      <c r="F65" s="68"/>
      <c r="G65" s="70"/>
      <c r="H65" s="198">
        <f>I65/1.2</f>
        <v>1470</v>
      </c>
      <c r="I65" s="155">
        <f>Верх.!I68+108</f>
        <v>1764</v>
      </c>
      <c r="J65" s="160">
        <f>K65/1.2</f>
        <v>775</v>
      </c>
      <c r="K65" s="155">
        <f>Верх.!K68+108</f>
        <v>930</v>
      </c>
    </row>
    <row r="66" spans="1:11" ht="15.75">
      <c r="A66" s="153"/>
      <c r="B66" s="108" t="s">
        <v>23</v>
      </c>
      <c r="C66" s="120" t="s">
        <v>32</v>
      </c>
      <c r="D66" s="73"/>
      <c r="E66" s="76"/>
      <c r="F66" s="68"/>
      <c r="G66" s="70"/>
      <c r="H66" s="199"/>
      <c r="I66" s="197"/>
      <c r="J66" s="161"/>
      <c r="K66" s="156"/>
    </row>
    <row r="67" spans="1:11" ht="15.75">
      <c r="A67" s="153"/>
      <c r="B67" s="108" t="s">
        <v>24</v>
      </c>
      <c r="C67" s="120" t="s">
        <v>32</v>
      </c>
      <c r="D67" s="71"/>
      <c r="E67" s="72"/>
      <c r="F67" s="160">
        <f>G67/1.2</f>
        <v>2510</v>
      </c>
      <c r="G67" s="155">
        <f>Верх.!G70+108</f>
        <v>3012</v>
      </c>
      <c r="H67" s="198">
        <f>I67/1.2</f>
        <v>1900</v>
      </c>
      <c r="I67" s="155">
        <f>Верх.!I70+108</f>
        <v>2280</v>
      </c>
      <c r="J67" s="161"/>
      <c r="K67" s="156"/>
    </row>
    <row r="68" spans="1:11" ht="15.75">
      <c r="A68" s="153"/>
      <c r="B68" s="108" t="s">
        <v>25</v>
      </c>
      <c r="C68" s="120" t="s">
        <v>32</v>
      </c>
      <c r="D68" s="71">
        <f>E68/1.2</f>
        <v>2770</v>
      </c>
      <c r="E68" s="72">
        <f>Верх.!E71+108</f>
        <v>3324</v>
      </c>
      <c r="F68" s="229"/>
      <c r="G68" s="197"/>
      <c r="H68" s="199"/>
      <c r="I68" s="197"/>
      <c r="J68" s="161"/>
      <c r="K68" s="156"/>
    </row>
    <row r="69" spans="1:11" ht="15.75">
      <c r="A69" s="153"/>
      <c r="B69" s="108" t="s">
        <v>29</v>
      </c>
      <c r="C69" s="120" t="s">
        <v>32</v>
      </c>
      <c r="D69" s="160">
        <f>E69/1.2</f>
        <v>3230</v>
      </c>
      <c r="E69" s="155">
        <f>Верх.!E72+108</f>
        <v>3876</v>
      </c>
      <c r="F69" s="160">
        <f>G69/1.2</f>
        <v>2755</v>
      </c>
      <c r="G69" s="155">
        <f>Верх.!G72+108</f>
        <v>3306</v>
      </c>
      <c r="H69" s="198">
        <f>I69/1.2</f>
        <v>2040</v>
      </c>
      <c r="I69" s="155">
        <f>Верх.!I72+108</f>
        <v>2448</v>
      </c>
      <c r="J69" s="161"/>
      <c r="K69" s="156"/>
    </row>
    <row r="70" spans="1:11" ht="16.5" thickBot="1">
      <c r="A70" s="154"/>
      <c r="B70" s="109" t="s">
        <v>30</v>
      </c>
      <c r="C70" s="121" t="s">
        <v>32</v>
      </c>
      <c r="D70" s="162"/>
      <c r="E70" s="157"/>
      <c r="F70" s="162"/>
      <c r="G70" s="157"/>
      <c r="H70" s="230"/>
      <c r="I70" s="157"/>
      <c r="J70" s="162"/>
      <c r="K70" s="157"/>
    </row>
    <row r="71" spans="1:11" ht="15.75">
      <c r="A71" s="211" t="s">
        <v>28</v>
      </c>
      <c r="B71" s="119" t="s">
        <v>13</v>
      </c>
      <c r="C71" s="102" t="s">
        <v>32</v>
      </c>
      <c r="D71" s="65"/>
      <c r="E71" s="67"/>
      <c r="F71" s="65"/>
      <c r="G71" s="67"/>
      <c r="H71" s="65"/>
      <c r="I71" s="67"/>
      <c r="J71" s="65"/>
      <c r="K71" s="67"/>
    </row>
    <row r="72" spans="1:11" ht="15.75">
      <c r="A72" s="153"/>
      <c r="B72" s="108" t="s">
        <v>22</v>
      </c>
      <c r="C72" s="104" t="s">
        <v>32</v>
      </c>
      <c r="D72" s="68"/>
      <c r="E72" s="70"/>
      <c r="F72" s="68"/>
      <c r="G72" s="70"/>
      <c r="H72" s="68"/>
      <c r="I72" s="70"/>
      <c r="J72" s="68"/>
      <c r="K72" s="70"/>
    </row>
    <row r="73" spans="1:11" ht="15.75">
      <c r="A73" s="153"/>
      <c r="B73" s="108" t="s">
        <v>21</v>
      </c>
      <c r="C73" s="104" t="s">
        <v>32</v>
      </c>
      <c r="D73" s="68"/>
      <c r="E73" s="70"/>
      <c r="F73" s="68"/>
      <c r="G73" s="70"/>
      <c r="H73" s="136"/>
      <c r="I73" s="137"/>
      <c r="J73" s="138">
        <f>K73/1.2</f>
        <v>1540</v>
      </c>
      <c r="K73" s="139">
        <f>Верх.!K76+108</f>
        <v>1848</v>
      </c>
    </row>
    <row r="74" spans="1:11" ht="15.75">
      <c r="A74" s="153"/>
      <c r="B74" s="108" t="s">
        <v>20</v>
      </c>
      <c r="C74" s="104" t="s">
        <v>32</v>
      </c>
      <c r="D74" s="68"/>
      <c r="E74" s="70"/>
      <c r="F74" s="68"/>
      <c r="G74" s="70"/>
      <c r="H74" s="136">
        <f t="shared" ref="H74:H80" si="10">I74/1.2</f>
        <v>3015</v>
      </c>
      <c r="I74" s="137">
        <f>Верх.!I77+108</f>
        <v>3618</v>
      </c>
      <c r="J74" s="138">
        <f>K74/1.2</f>
        <v>1645</v>
      </c>
      <c r="K74" s="139">
        <f>Верх.!K77+108</f>
        <v>1974</v>
      </c>
    </row>
    <row r="75" spans="1:11" ht="15.75">
      <c r="A75" s="153"/>
      <c r="B75" s="108" t="s">
        <v>33</v>
      </c>
      <c r="C75" s="104" t="s">
        <v>32</v>
      </c>
      <c r="D75" s="68"/>
      <c r="E75" s="70"/>
      <c r="F75" s="68">
        <f t="shared" ref="F75:F80" si="11">G75/1.2</f>
        <v>3540</v>
      </c>
      <c r="G75" s="70">
        <f>Верх.!G78+108</f>
        <v>4248</v>
      </c>
      <c r="H75" s="68">
        <f t="shared" si="10"/>
        <v>3200</v>
      </c>
      <c r="I75" s="70">
        <f>Верх.!I78+108</f>
        <v>3840</v>
      </c>
      <c r="J75" s="71">
        <f t="shared" ref="J75:J80" si="12">K75/1.2</f>
        <v>1810</v>
      </c>
      <c r="K75" s="72">
        <f>Верх.!K78+108</f>
        <v>2172</v>
      </c>
    </row>
    <row r="76" spans="1:11" ht="15.75">
      <c r="A76" s="153"/>
      <c r="B76" s="108" t="s">
        <v>23</v>
      </c>
      <c r="C76" s="104" t="s">
        <v>32</v>
      </c>
      <c r="D76" s="68">
        <f>E76/1.2</f>
        <v>9125</v>
      </c>
      <c r="E76" s="70">
        <f>Верх.!E79+108</f>
        <v>10950</v>
      </c>
      <c r="F76" s="68">
        <f t="shared" si="11"/>
        <v>6680</v>
      </c>
      <c r="G76" s="70">
        <f>Верх.!G79+108</f>
        <v>8016</v>
      </c>
      <c r="H76" s="68">
        <f t="shared" si="10"/>
        <v>5365</v>
      </c>
      <c r="I76" s="70">
        <f>Верх.!I79+108</f>
        <v>6438</v>
      </c>
      <c r="J76" s="71">
        <f t="shared" si="12"/>
        <v>2230</v>
      </c>
      <c r="K76" s="72">
        <f>Верх.!K79+108</f>
        <v>2676</v>
      </c>
    </row>
    <row r="77" spans="1:11" ht="15.75">
      <c r="A77" s="153"/>
      <c r="B77" s="108" t="s">
        <v>24</v>
      </c>
      <c r="C77" s="104" t="s">
        <v>32</v>
      </c>
      <c r="D77" s="68">
        <f>E77/1.2</f>
        <v>10625</v>
      </c>
      <c r="E77" s="70">
        <f>Верх.!E80+108</f>
        <v>12750</v>
      </c>
      <c r="F77" s="68">
        <f t="shared" si="11"/>
        <v>7850</v>
      </c>
      <c r="G77" s="70">
        <f>Верх.!G80+108</f>
        <v>9420</v>
      </c>
      <c r="H77" s="68">
        <f t="shared" si="10"/>
        <v>6000</v>
      </c>
      <c r="I77" s="70">
        <f>Верх.!I80+108</f>
        <v>7200</v>
      </c>
      <c r="J77" s="71">
        <f t="shared" si="12"/>
        <v>2465</v>
      </c>
      <c r="K77" s="72">
        <f>Верх.!K80+108</f>
        <v>2958</v>
      </c>
    </row>
    <row r="78" spans="1:11" ht="15.75">
      <c r="A78" s="153"/>
      <c r="B78" s="108" t="s">
        <v>25</v>
      </c>
      <c r="C78" s="104" t="s">
        <v>32</v>
      </c>
      <c r="D78" s="68">
        <f>E78/1.2</f>
        <v>12050</v>
      </c>
      <c r="E78" s="70">
        <f>Верх.!E81+108</f>
        <v>14460</v>
      </c>
      <c r="F78" s="68">
        <f t="shared" si="11"/>
        <v>9225</v>
      </c>
      <c r="G78" s="70">
        <f>Верх.!G81+108</f>
        <v>11070</v>
      </c>
      <c r="H78" s="68">
        <f t="shared" si="10"/>
        <v>6720</v>
      </c>
      <c r="I78" s="70">
        <f>Верх.!I81+108</f>
        <v>8064</v>
      </c>
      <c r="J78" s="71">
        <f t="shared" si="12"/>
        <v>2785</v>
      </c>
      <c r="K78" s="72">
        <f>Верх.!K81+108</f>
        <v>3342</v>
      </c>
    </row>
    <row r="79" spans="1:11" ht="15.75">
      <c r="A79" s="153"/>
      <c r="B79" s="108" t="s">
        <v>29</v>
      </c>
      <c r="C79" s="104" t="s">
        <v>32</v>
      </c>
      <c r="D79" s="68">
        <f>E79/1.2</f>
        <v>13070</v>
      </c>
      <c r="E79" s="70">
        <f>Верх.!E82+108</f>
        <v>15684</v>
      </c>
      <c r="F79" s="68">
        <f t="shared" si="11"/>
        <v>10440</v>
      </c>
      <c r="G79" s="70">
        <f>Верх.!G82+108</f>
        <v>12528</v>
      </c>
      <c r="H79" s="68">
        <f t="shared" si="10"/>
        <v>7010</v>
      </c>
      <c r="I79" s="70">
        <f>Верх.!I82+108</f>
        <v>8412</v>
      </c>
      <c r="J79" s="71">
        <f t="shared" si="12"/>
        <v>2930</v>
      </c>
      <c r="K79" s="72">
        <f>Верх.!K82+108</f>
        <v>3516</v>
      </c>
    </row>
    <row r="80" spans="1:11" ht="16.5" thickBot="1">
      <c r="A80" s="154"/>
      <c r="B80" s="109" t="s">
        <v>30</v>
      </c>
      <c r="C80" s="110" t="s">
        <v>32</v>
      </c>
      <c r="D80" s="81">
        <f>E80/1.2</f>
        <v>13825</v>
      </c>
      <c r="E80" s="82">
        <f>Верх.!E83+108</f>
        <v>16590</v>
      </c>
      <c r="F80" s="81">
        <f t="shared" si="11"/>
        <v>11340</v>
      </c>
      <c r="G80" s="82">
        <f>Верх.!G83+108</f>
        <v>13608</v>
      </c>
      <c r="H80" s="81">
        <f t="shared" si="10"/>
        <v>7350</v>
      </c>
      <c r="I80" s="82">
        <f>Верх.!I83+108</f>
        <v>8820</v>
      </c>
      <c r="J80" s="81">
        <f t="shared" si="12"/>
        <v>3110</v>
      </c>
      <c r="K80" s="82">
        <f>Верх.!K83+108</f>
        <v>3732</v>
      </c>
    </row>
    <row r="81" spans="1:11" ht="15">
      <c r="D81" s="9"/>
      <c r="E81" s="9"/>
      <c r="F81" s="9"/>
      <c r="G81" s="9"/>
      <c r="H81" s="9"/>
      <c r="I81" s="9"/>
      <c r="J81" s="9"/>
      <c r="K81" s="9"/>
    </row>
    <row r="82" spans="1:11" ht="0.75" customHeight="1" thickBot="1">
      <c r="D82" s="9"/>
      <c r="E82" s="9"/>
      <c r="F82" s="9"/>
      <c r="G82" s="9"/>
      <c r="H82" s="9"/>
      <c r="I82" s="9"/>
      <c r="J82" s="9"/>
      <c r="K82" s="9"/>
    </row>
    <row r="83" spans="1:11" ht="38.25" customHeight="1" thickBot="1">
      <c r="A83" s="236" t="s">
        <v>49</v>
      </c>
      <c r="B83" s="237"/>
      <c r="C83" s="237"/>
      <c r="D83" s="237"/>
      <c r="E83" s="238"/>
      <c r="F83" s="9"/>
      <c r="G83" s="9"/>
      <c r="H83" s="9"/>
      <c r="I83" s="9"/>
      <c r="J83" s="9"/>
      <c r="K83" s="9"/>
    </row>
    <row r="84" spans="1:11" ht="43.5" customHeight="1" thickBot="1">
      <c r="A84" s="243" t="s">
        <v>7</v>
      </c>
      <c r="B84" s="244"/>
      <c r="C84" s="129" t="s">
        <v>15</v>
      </c>
      <c r="D84" s="130" t="s">
        <v>1</v>
      </c>
      <c r="E84" s="101" t="s">
        <v>2</v>
      </c>
      <c r="F84" s="9"/>
      <c r="G84" s="9"/>
      <c r="H84" s="9"/>
      <c r="I84" s="9"/>
      <c r="J84" s="9"/>
      <c r="K84" s="9"/>
    </row>
    <row r="85" spans="1:11" ht="15.75">
      <c r="A85" s="245" t="s">
        <v>14</v>
      </c>
      <c r="B85" s="246"/>
      <c r="C85" s="131" t="s">
        <v>32</v>
      </c>
      <c r="D85" s="65">
        <f t="shared" ref="D85:D90" si="13">E85/1.2</f>
        <v>405</v>
      </c>
      <c r="E85" s="88">
        <f>Верх.!E88+108</f>
        <v>486</v>
      </c>
      <c r="F85" s="34"/>
      <c r="G85" s="34"/>
      <c r="H85" s="34"/>
      <c r="I85" s="34"/>
      <c r="J85" s="9"/>
      <c r="K85" s="9"/>
    </row>
    <row r="86" spans="1:11" ht="15.75">
      <c r="A86" s="241" t="s">
        <v>26</v>
      </c>
      <c r="B86" s="242"/>
      <c r="C86" s="132" t="s">
        <v>32</v>
      </c>
      <c r="D86" s="68">
        <f t="shared" si="13"/>
        <v>550</v>
      </c>
      <c r="E86" s="89">
        <f>Верх.!E89+108</f>
        <v>660</v>
      </c>
      <c r="F86" s="34"/>
      <c r="G86" s="34"/>
      <c r="H86" s="34"/>
      <c r="I86" s="34"/>
      <c r="J86" s="9"/>
      <c r="K86" s="9"/>
    </row>
    <row r="87" spans="1:11" ht="15.75">
      <c r="A87" s="241" t="s">
        <v>27</v>
      </c>
      <c r="B87" s="242"/>
      <c r="C87" s="132" t="s">
        <v>32</v>
      </c>
      <c r="D87" s="68">
        <f t="shared" si="13"/>
        <v>550</v>
      </c>
      <c r="E87" s="89">
        <f>Верх.!E90+108</f>
        <v>660</v>
      </c>
      <c r="F87" s="34"/>
      <c r="G87" s="34"/>
      <c r="H87" s="34"/>
      <c r="I87" s="34"/>
      <c r="J87" s="9"/>
      <c r="K87" s="9"/>
    </row>
    <row r="88" spans="1:11" ht="15.75">
      <c r="A88" s="241" t="s">
        <v>35</v>
      </c>
      <c r="B88" s="242"/>
      <c r="C88" s="132" t="s">
        <v>32</v>
      </c>
      <c r="D88" s="68">
        <f t="shared" si="13"/>
        <v>365</v>
      </c>
      <c r="E88" s="89">
        <f>Верх.!E91+108</f>
        <v>438</v>
      </c>
      <c r="F88" s="34"/>
      <c r="G88" s="34"/>
      <c r="H88" s="34"/>
      <c r="I88" s="34"/>
      <c r="J88" s="9"/>
      <c r="K88" s="9"/>
    </row>
    <row r="89" spans="1:11" ht="15.75">
      <c r="A89" s="241" t="s">
        <v>36</v>
      </c>
      <c r="B89" s="242"/>
      <c r="C89" s="132" t="s">
        <v>32</v>
      </c>
      <c r="D89" s="68">
        <f t="shared" si="13"/>
        <v>550</v>
      </c>
      <c r="E89" s="89">
        <f>Верх.!E92+108</f>
        <v>660</v>
      </c>
      <c r="F89" s="34"/>
      <c r="G89" s="34"/>
      <c r="H89" s="34"/>
      <c r="I89" s="34"/>
      <c r="J89" s="9"/>
      <c r="K89" s="9"/>
    </row>
    <row r="90" spans="1:11" ht="21" customHeight="1" thickBot="1">
      <c r="A90" s="239" t="s">
        <v>28</v>
      </c>
      <c r="B90" s="240"/>
      <c r="C90" s="133" t="s">
        <v>32</v>
      </c>
      <c r="D90" s="81">
        <f t="shared" si="13"/>
        <v>550</v>
      </c>
      <c r="E90" s="90">
        <f>Верх.!E93+108</f>
        <v>660</v>
      </c>
      <c r="F90" s="34"/>
      <c r="G90" s="34"/>
      <c r="H90" s="34"/>
      <c r="I90" s="34"/>
      <c r="J90" s="9"/>
      <c r="K90" s="9"/>
    </row>
    <row r="91" spans="1:11" ht="15">
      <c r="A91" s="196"/>
      <c r="B91" s="196"/>
      <c r="C91" s="38"/>
      <c r="D91" s="34"/>
      <c r="E91" s="34"/>
      <c r="F91" s="34"/>
      <c r="G91" s="34"/>
      <c r="H91" s="34"/>
      <c r="I91" s="34"/>
      <c r="J91" s="9"/>
      <c r="K91" s="9"/>
    </row>
    <row r="92" spans="1:11" ht="15.75" thickBot="1">
      <c r="A92" s="38"/>
      <c r="B92" s="38"/>
      <c r="C92" s="38"/>
      <c r="D92" s="34"/>
      <c r="E92" s="34"/>
      <c r="F92" s="34"/>
      <c r="G92" s="34"/>
      <c r="H92" s="34"/>
      <c r="I92" s="34"/>
    </row>
    <row r="93" spans="1:11" ht="19.5" thickBot="1">
      <c r="A93" s="214" t="s">
        <v>37</v>
      </c>
      <c r="B93" s="215"/>
      <c r="C93" s="215"/>
      <c r="D93" s="215"/>
      <c r="E93" s="215"/>
      <c r="F93" s="215"/>
      <c r="G93" s="215"/>
      <c r="H93" s="215"/>
      <c r="I93" s="216"/>
    </row>
    <row r="94" spans="1:11" ht="43.5" customHeight="1" thickBot="1">
      <c r="A94" s="219" t="s">
        <v>38</v>
      </c>
      <c r="B94" s="220"/>
      <c r="C94" s="217" t="s">
        <v>15</v>
      </c>
      <c r="D94" s="223" t="s">
        <v>48</v>
      </c>
      <c r="E94" s="224"/>
      <c r="F94" s="223" t="s">
        <v>42</v>
      </c>
      <c r="G94" s="224"/>
      <c r="H94" s="223" t="s">
        <v>43</v>
      </c>
      <c r="I94" s="224"/>
    </row>
    <row r="95" spans="1:11" ht="32.25" thickBot="1">
      <c r="A95" s="221"/>
      <c r="B95" s="222"/>
      <c r="C95" s="218"/>
      <c r="D95" s="41" t="s">
        <v>1</v>
      </c>
      <c r="E95" s="42" t="s">
        <v>2</v>
      </c>
      <c r="F95" s="41" t="s">
        <v>1</v>
      </c>
      <c r="G95" s="42" t="s">
        <v>2</v>
      </c>
      <c r="H95" s="41" t="s">
        <v>1</v>
      </c>
      <c r="I95" s="42" t="s">
        <v>2</v>
      </c>
    </row>
    <row r="96" spans="1:11" ht="32.25" customHeight="1">
      <c r="A96" s="227" t="s">
        <v>44</v>
      </c>
      <c r="B96" s="228"/>
      <c r="C96" s="46" t="s">
        <v>32</v>
      </c>
      <c r="D96" s="65">
        <f>E96/1.2</f>
        <v>340</v>
      </c>
      <c r="E96" s="91">
        <f>Верх.!E99+108</f>
        <v>408</v>
      </c>
      <c r="F96" s="65">
        <f>G96/1.2</f>
        <v>505</v>
      </c>
      <c r="G96" s="88">
        <f>Нижн.!G94-42</f>
        <v>606</v>
      </c>
      <c r="H96" s="65">
        <f>I96/1.2</f>
        <v>655</v>
      </c>
      <c r="I96" s="88">
        <f>Нижн.!I94-42</f>
        <v>786</v>
      </c>
    </row>
    <row r="97" spans="1:9" ht="31.5" customHeight="1">
      <c r="A97" s="225" t="s">
        <v>45</v>
      </c>
      <c r="B97" s="226"/>
      <c r="C97" s="47" t="s">
        <v>32</v>
      </c>
      <c r="D97" s="68">
        <f>E97/1.2</f>
        <v>255</v>
      </c>
      <c r="E97" s="92">
        <f>Верх.!E100+108</f>
        <v>306</v>
      </c>
      <c r="F97" s="68">
        <f>G97/1.2</f>
        <v>480</v>
      </c>
      <c r="G97" s="93">
        <f>Нижн.!G95-42</f>
        <v>576</v>
      </c>
      <c r="H97" s="68">
        <f>I97/1.2</f>
        <v>570</v>
      </c>
      <c r="I97" s="93">
        <f>Нижн.!I95-42</f>
        <v>684</v>
      </c>
    </row>
    <row r="98" spans="1:9" ht="35.25" customHeight="1" thickBot="1">
      <c r="A98" s="212" t="s">
        <v>46</v>
      </c>
      <c r="B98" s="213"/>
      <c r="C98" s="48" t="s">
        <v>32</v>
      </c>
      <c r="D98" s="81">
        <f>E98/1.2</f>
        <v>220</v>
      </c>
      <c r="E98" s="94">
        <f>Верх.!E101+108</f>
        <v>264</v>
      </c>
      <c r="F98" s="81">
        <f>G98/1.2</f>
        <v>435</v>
      </c>
      <c r="G98" s="95">
        <f>Нижн.!G96-42</f>
        <v>522</v>
      </c>
      <c r="H98" s="81">
        <f>I98/1.2</f>
        <v>525</v>
      </c>
      <c r="I98" s="95">
        <f>Нижн.!I96-42</f>
        <v>630</v>
      </c>
    </row>
    <row r="101" spans="1:9" ht="15">
      <c r="A101" s="4" t="s">
        <v>31</v>
      </c>
      <c r="B101" s="6"/>
      <c r="C101" s="10"/>
      <c r="D101" s="10"/>
      <c r="E101" s="9"/>
      <c r="F101" s="10" t="s">
        <v>3</v>
      </c>
      <c r="I101" s="10"/>
    </row>
    <row r="102" spans="1:9" ht="15">
      <c r="A102" s="4"/>
      <c r="B102" s="6"/>
      <c r="C102" s="10"/>
      <c r="D102" s="10"/>
      <c r="E102" s="9"/>
    </row>
    <row r="103" spans="1:9" ht="15">
      <c r="A103" s="4"/>
      <c r="B103" s="6"/>
      <c r="C103" s="10"/>
      <c r="D103" s="10"/>
      <c r="E103" s="9"/>
    </row>
    <row r="104" spans="1:9" ht="15">
      <c r="A104" s="4"/>
      <c r="B104" s="6"/>
      <c r="C104" s="4"/>
      <c r="D104" s="4"/>
      <c r="E104" s="9"/>
    </row>
    <row r="105" spans="1:9" ht="15">
      <c r="A105" s="9" t="s">
        <v>4</v>
      </c>
      <c r="B105" s="12"/>
      <c r="C105" s="9"/>
      <c r="D105" s="9"/>
      <c r="E105" s="9"/>
      <c r="F105" s="9" t="s">
        <v>5</v>
      </c>
      <c r="I105" s="9"/>
    </row>
  </sheetData>
  <mergeCells count="69">
    <mergeCell ref="A97:B97"/>
    <mergeCell ref="A98:B98"/>
    <mergeCell ref="A84:B84"/>
    <mergeCell ref="A85:B85"/>
    <mergeCell ref="A93:I93"/>
    <mergeCell ref="A94:B95"/>
    <mergeCell ref="C94:C95"/>
    <mergeCell ref="D94:E94"/>
    <mergeCell ref="F94:G94"/>
    <mergeCell ref="A96:B96"/>
    <mergeCell ref="A83:E83"/>
    <mergeCell ref="A71:A80"/>
    <mergeCell ref="H94:I94"/>
    <mergeCell ref="A90:B90"/>
    <mergeCell ref="A87:B87"/>
    <mergeCell ref="A88:B88"/>
    <mergeCell ref="A89:B89"/>
    <mergeCell ref="A86:B86"/>
    <mergeCell ref="A91:B91"/>
    <mergeCell ref="J65:J70"/>
    <mergeCell ref="K65:K70"/>
    <mergeCell ref="H69:H70"/>
    <mergeCell ref="D58:K58"/>
    <mergeCell ref="D59:E59"/>
    <mergeCell ref="H67:H68"/>
    <mergeCell ref="I69:I70"/>
    <mergeCell ref="F59:G59"/>
    <mergeCell ref="F67:F68"/>
    <mergeCell ref="I65:I66"/>
    <mergeCell ref="H65:H66"/>
    <mergeCell ref="E69:E70"/>
    <mergeCell ref="D69:D70"/>
    <mergeCell ref="J59:K59"/>
    <mergeCell ref="I67:I68"/>
    <mergeCell ref="F69:F70"/>
    <mergeCell ref="G69:G70"/>
    <mergeCell ref="G67:G68"/>
    <mergeCell ref="H52:H57"/>
    <mergeCell ref="H59:I59"/>
    <mergeCell ref="A58:A60"/>
    <mergeCell ref="B58:B60"/>
    <mergeCell ref="C58:C60"/>
    <mergeCell ref="A61:A70"/>
    <mergeCell ref="A48:A57"/>
    <mergeCell ref="A38:A47"/>
    <mergeCell ref="A18:A27"/>
    <mergeCell ref="A28:A37"/>
    <mergeCell ref="J52:J57"/>
    <mergeCell ref="J16:K16"/>
    <mergeCell ref="E53:E57"/>
    <mergeCell ref="K52:K57"/>
    <mergeCell ref="G52:G57"/>
    <mergeCell ref="D53:D57"/>
    <mergeCell ref="F52:F57"/>
    <mergeCell ref="I52:I57"/>
    <mergeCell ref="A12:K12"/>
    <mergeCell ref="D16:E16"/>
    <mergeCell ref="F16:G16"/>
    <mergeCell ref="H16:I16"/>
    <mergeCell ref="A13:K13"/>
    <mergeCell ref="A15:A17"/>
    <mergeCell ref="B15:B17"/>
    <mergeCell ref="C15:C17"/>
    <mergeCell ref="D15:K15"/>
    <mergeCell ref="L2:Q2"/>
    <mergeCell ref="L3:R3"/>
    <mergeCell ref="A9:K9"/>
    <mergeCell ref="A10:K10"/>
    <mergeCell ref="H4:K4"/>
  </mergeCells>
  <phoneticPr fontId="14" type="noConversion"/>
  <pageMargins left="0.59055118110236227" right="0.39370078740157483" top="0.78740157480314965" bottom="0.78740157480314965" header="0.51181102362204722" footer="0.51181102362204722"/>
  <pageSetup paperSize="9" scale="74" orientation="portrait" verticalDpi="0" r:id="rId1"/>
  <headerFooter alignWithMargins="0"/>
  <rowBreaks count="1" manualBreakCount="1">
    <brk id="57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3"/>
  <sheetViews>
    <sheetView view="pageBreakPreview" topLeftCell="A28" zoomScale="115" workbookViewId="0">
      <selection activeCell="E28" sqref="E28"/>
    </sheetView>
  </sheetViews>
  <sheetFormatPr defaultRowHeight="12.75"/>
  <cols>
    <col min="2" max="2" width="22.85546875" customWidth="1"/>
    <col min="3" max="3" width="9.7109375" customWidth="1"/>
    <col min="4" max="4" width="9.42578125" customWidth="1"/>
    <col min="5" max="5" width="9.5703125" customWidth="1"/>
    <col min="6" max="6" width="9.28515625" customWidth="1"/>
    <col min="7" max="7" width="9.42578125" customWidth="1"/>
    <col min="9" max="9" width="9.28515625" customWidth="1"/>
    <col min="10" max="10" width="10.42578125" customWidth="1"/>
    <col min="11" max="11" width="8.42578125" customWidth="1"/>
  </cols>
  <sheetData>
    <row r="1" spans="1:18" ht="15.75">
      <c r="B1" s="1"/>
      <c r="C1" s="20"/>
      <c r="D1" s="20"/>
      <c r="E1" s="20"/>
      <c r="F1" s="20"/>
      <c r="G1" s="20"/>
      <c r="H1" s="146" t="s">
        <v>16</v>
      </c>
      <c r="I1" s="146"/>
      <c r="J1" s="146"/>
      <c r="K1" s="146"/>
    </row>
    <row r="2" spans="1:18" ht="15.75">
      <c r="B2" s="1"/>
      <c r="C2" s="20"/>
      <c r="D2" s="20"/>
      <c r="E2" s="20"/>
      <c r="F2" s="20"/>
      <c r="G2" s="20"/>
      <c r="H2" s="146" t="s">
        <v>17</v>
      </c>
      <c r="I2" s="146"/>
      <c r="J2" s="146"/>
      <c r="K2" s="146"/>
      <c r="L2" s="143"/>
      <c r="M2" s="143"/>
      <c r="N2" s="143"/>
      <c r="O2" s="143"/>
      <c r="P2" s="143"/>
      <c r="Q2" s="143"/>
    </row>
    <row r="3" spans="1:18" ht="15.75">
      <c r="B3" s="1"/>
      <c r="C3" s="12"/>
      <c r="D3" s="12"/>
      <c r="E3" s="12"/>
      <c r="F3" s="12"/>
      <c r="G3" s="12"/>
      <c r="H3" s="12"/>
      <c r="I3" s="12"/>
      <c r="K3" s="18"/>
      <c r="L3" s="143"/>
      <c r="M3" s="143"/>
      <c r="N3" s="143"/>
      <c r="O3" s="143"/>
      <c r="P3" s="143"/>
      <c r="Q3" s="143"/>
      <c r="R3" s="143"/>
    </row>
    <row r="4" spans="1:18" ht="15.75">
      <c r="B4" s="1"/>
      <c r="F4" s="4"/>
      <c r="G4" s="5"/>
      <c r="H4" s="19" t="s">
        <v>18</v>
      </c>
      <c r="I4" s="19"/>
      <c r="J4" s="19"/>
      <c r="K4" s="19"/>
      <c r="L4" s="12"/>
      <c r="M4" s="12"/>
      <c r="N4" s="12"/>
      <c r="O4" s="12"/>
      <c r="P4" s="12"/>
      <c r="Q4" s="12"/>
      <c r="R4" s="12"/>
    </row>
    <row r="5" spans="1:18" ht="10.5" customHeight="1">
      <c r="B5" s="1"/>
      <c r="F5" s="4"/>
      <c r="G5" s="5"/>
      <c r="H5" s="6"/>
      <c r="I5" s="6"/>
      <c r="O5" s="2"/>
      <c r="P5" s="3"/>
      <c r="Q5" s="13"/>
      <c r="R5" s="13"/>
    </row>
    <row r="6" spans="1:18" ht="15">
      <c r="A6" s="11" t="str">
        <f>Верх.!$A$6</f>
        <v>Ціни діють з 01.01.2021 р.</v>
      </c>
      <c r="B6" s="1"/>
      <c r="F6" s="4"/>
      <c r="G6" s="4"/>
      <c r="H6" s="4"/>
      <c r="I6" s="4"/>
    </row>
    <row r="7" spans="1:18" ht="55.5" customHeight="1">
      <c r="A7" s="7"/>
      <c r="B7" s="1"/>
      <c r="D7" s="4"/>
      <c r="E7" s="4"/>
    </row>
    <row r="8" spans="1:18" ht="33.6" customHeight="1">
      <c r="A8" s="144" t="s">
        <v>34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8" ht="25.5" customHeight="1">
      <c r="A9" s="145" t="s">
        <v>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8" ht="23.25" customHeight="1">
      <c r="A10" s="147" t="s">
        <v>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1:18" ht="18" customHeight="1">
      <c r="A11" s="264" t="s">
        <v>19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8" ht="14.25" customHeight="1" thickBot="1">
      <c r="A12" s="8"/>
      <c r="B12" s="8"/>
      <c r="C12" s="8"/>
      <c r="D12" s="8"/>
      <c r="E12" s="8"/>
      <c r="F12" s="8"/>
      <c r="G12" s="8"/>
    </row>
    <row r="13" spans="1:18" ht="25.5" customHeight="1" thickBot="1">
      <c r="A13" s="268" t="s">
        <v>7</v>
      </c>
      <c r="B13" s="256" t="s">
        <v>47</v>
      </c>
      <c r="C13" s="253" t="s">
        <v>15</v>
      </c>
      <c r="D13" s="265" t="s">
        <v>8</v>
      </c>
      <c r="E13" s="266"/>
      <c r="F13" s="266"/>
      <c r="G13" s="266"/>
      <c r="H13" s="266"/>
      <c r="I13" s="266"/>
      <c r="J13" s="266"/>
      <c r="K13" s="267"/>
    </row>
    <row r="14" spans="1:18" ht="38.25" customHeight="1">
      <c r="A14" s="269"/>
      <c r="B14" s="257"/>
      <c r="C14" s="254"/>
      <c r="D14" s="262" t="s">
        <v>9</v>
      </c>
      <c r="E14" s="263"/>
      <c r="F14" s="271" t="s">
        <v>10</v>
      </c>
      <c r="G14" s="275"/>
      <c r="H14" s="262" t="s">
        <v>11</v>
      </c>
      <c r="I14" s="263"/>
      <c r="J14" s="271" t="s">
        <v>12</v>
      </c>
      <c r="K14" s="263"/>
    </row>
    <row r="15" spans="1:18" ht="32.25" thickBot="1">
      <c r="A15" s="270"/>
      <c r="B15" s="258"/>
      <c r="C15" s="254"/>
      <c r="D15" s="24" t="s">
        <v>1</v>
      </c>
      <c r="E15" s="25" t="s">
        <v>2</v>
      </c>
      <c r="F15" s="26" t="s">
        <v>1</v>
      </c>
      <c r="G15" s="27" t="s">
        <v>2</v>
      </c>
      <c r="H15" s="24" t="s">
        <v>1</v>
      </c>
      <c r="I15" s="25" t="s">
        <v>2</v>
      </c>
      <c r="J15" s="26" t="s">
        <v>1</v>
      </c>
      <c r="K15" s="25" t="s">
        <v>2</v>
      </c>
    </row>
    <row r="16" spans="1:18" ht="14.25" customHeight="1">
      <c r="A16" s="279" t="s">
        <v>14</v>
      </c>
      <c r="B16" s="49" t="s">
        <v>13</v>
      </c>
      <c r="C16" s="49" t="s">
        <v>32</v>
      </c>
      <c r="D16" s="65"/>
      <c r="E16" s="66"/>
      <c r="F16" s="65"/>
      <c r="G16" s="67"/>
      <c r="H16" s="65"/>
      <c r="I16" s="67"/>
      <c r="J16" s="65"/>
      <c r="K16" s="67"/>
    </row>
    <row r="17" spans="1:11" ht="15" customHeight="1">
      <c r="A17" s="280"/>
      <c r="B17" s="50" t="s">
        <v>22</v>
      </c>
      <c r="C17" s="51" t="s">
        <v>32</v>
      </c>
      <c r="D17" s="68"/>
      <c r="E17" s="69"/>
      <c r="F17" s="68">
        <f t="shared" ref="F17:F25" si="0">G17/1.2</f>
        <v>805</v>
      </c>
      <c r="G17" s="70">
        <f>Верх.!G22+210</f>
        <v>966</v>
      </c>
      <c r="H17" s="68">
        <f t="shared" ref="H17:H25" si="1">I17/1.2</f>
        <v>770</v>
      </c>
      <c r="I17" s="70">
        <f>Верх.!I22+210</f>
        <v>924</v>
      </c>
      <c r="J17" s="68">
        <f t="shared" ref="J17:J25" si="2">K17/1.2</f>
        <v>570</v>
      </c>
      <c r="K17" s="70">
        <f>Верх.!K22+210</f>
        <v>684</v>
      </c>
    </row>
    <row r="18" spans="1:11" ht="15" customHeight="1">
      <c r="A18" s="280"/>
      <c r="B18" s="52" t="s">
        <v>21</v>
      </c>
      <c r="C18" s="51" t="s">
        <v>32</v>
      </c>
      <c r="D18" s="68">
        <f t="shared" ref="D18:D25" si="3">E18/1.2</f>
        <v>1145</v>
      </c>
      <c r="E18" s="69">
        <f>Верх.!E23+210</f>
        <v>1374</v>
      </c>
      <c r="F18" s="68">
        <f t="shared" si="0"/>
        <v>1045</v>
      </c>
      <c r="G18" s="70">
        <f>Верх.!G23+210</f>
        <v>1254</v>
      </c>
      <c r="H18" s="68">
        <f t="shared" si="1"/>
        <v>1015</v>
      </c>
      <c r="I18" s="70">
        <f>Верх.!I23+210</f>
        <v>1218</v>
      </c>
      <c r="J18" s="68">
        <f t="shared" si="2"/>
        <v>800</v>
      </c>
      <c r="K18" s="70">
        <f>Верх.!K23+210</f>
        <v>960</v>
      </c>
    </row>
    <row r="19" spans="1:11" ht="15" customHeight="1">
      <c r="A19" s="280"/>
      <c r="B19" s="52" t="s">
        <v>20</v>
      </c>
      <c r="C19" s="51" t="s">
        <v>32</v>
      </c>
      <c r="D19" s="68">
        <f t="shared" si="3"/>
        <v>1210</v>
      </c>
      <c r="E19" s="69">
        <f>Верх.!E24+210</f>
        <v>1452</v>
      </c>
      <c r="F19" s="68">
        <f t="shared" si="0"/>
        <v>1110</v>
      </c>
      <c r="G19" s="70">
        <f>Верх.!G24+210</f>
        <v>1332</v>
      </c>
      <c r="H19" s="68">
        <f t="shared" si="1"/>
        <v>1070</v>
      </c>
      <c r="I19" s="70">
        <f>Верх.!I24+210</f>
        <v>1284</v>
      </c>
      <c r="J19" s="68">
        <f t="shared" si="2"/>
        <v>810</v>
      </c>
      <c r="K19" s="70">
        <f>Верх.!K24+210</f>
        <v>972</v>
      </c>
    </row>
    <row r="20" spans="1:11" ht="13.9" customHeight="1">
      <c r="A20" s="280"/>
      <c r="B20" s="52" t="s">
        <v>33</v>
      </c>
      <c r="C20" s="51" t="s">
        <v>32</v>
      </c>
      <c r="D20" s="71">
        <f t="shared" si="3"/>
        <v>1340</v>
      </c>
      <c r="E20" s="72">
        <f>Верх.!E25+210</f>
        <v>1608</v>
      </c>
      <c r="F20" s="71">
        <f t="shared" si="0"/>
        <v>1260</v>
      </c>
      <c r="G20" s="72">
        <f>Верх.!G25+210</f>
        <v>1512</v>
      </c>
      <c r="H20" s="86">
        <f t="shared" si="1"/>
        <v>1195</v>
      </c>
      <c r="I20" s="72">
        <f>Верх.!I25+210</f>
        <v>1434</v>
      </c>
      <c r="J20" s="71">
        <f t="shared" si="2"/>
        <v>960</v>
      </c>
      <c r="K20" s="72">
        <f>Верх.!K25+210</f>
        <v>1152</v>
      </c>
    </row>
    <row r="21" spans="1:11" ht="13.9" customHeight="1">
      <c r="A21" s="280"/>
      <c r="B21" s="52" t="s">
        <v>23</v>
      </c>
      <c r="C21" s="51" t="s">
        <v>32</v>
      </c>
      <c r="D21" s="71">
        <f t="shared" si="3"/>
        <v>1390</v>
      </c>
      <c r="E21" s="72">
        <f>Верх.!E26+210</f>
        <v>1668</v>
      </c>
      <c r="F21" s="71">
        <f t="shared" si="0"/>
        <v>1305</v>
      </c>
      <c r="G21" s="72">
        <f>Верх.!G26+210</f>
        <v>1566</v>
      </c>
      <c r="H21" s="86">
        <f t="shared" si="1"/>
        <v>1240</v>
      </c>
      <c r="I21" s="72">
        <f>Верх.!I26+210</f>
        <v>1488</v>
      </c>
      <c r="J21" s="71">
        <f t="shared" si="2"/>
        <v>980</v>
      </c>
      <c r="K21" s="72">
        <f>Верх.!K26+210</f>
        <v>1176</v>
      </c>
    </row>
    <row r="22" spans="1:11" ht="14.45" customHeight="1">
      <c r="A22" s="280"/>
      <c r="B22" s="52" t="s">
        <v>24</v>
      </c>
      <c r="C22" s="51" t="s">
        <v>32</v>
      </c>
      <c r="D22" s="71">
        <f t="shared" si="3"/>
        <v>1460</v>
      </c>
      <c r="E22" s="72">
        <f>Верх.!E27+210</f>
        <v>1752</v>
      </c>
      <c r="F22" s="71">
        <f t="shared" si="0"/>
        <v>1345</v>
      </c>
      <c r="G22" s="72">
        <f>Верх.!G27+210</f>
        <v>1614</v>
      </c>
      <c r="H22" s="86">
        <f t="shared" si="1"/>
        <v>1280</v>
      </c>
      <c r="I22" s="72">
        <f>Верх.!I27+210</f>
        <v>1536</v>
      </c>
      <c r="J22" s="71">
        <f t="shared" si="2"/>
        <v>1015</v>
      </c>
      <c r="K22" s="72">
        <f>Верх.!K27+210</f>
        <v>1218</v>
      </c>
    </row>
    <row r="23" spans="1:11" ht="15.75">
      <c r="A23" s="280"/>
      <c r="B23" s="52" t="s">
        <v>25</v>
      </c>
      <c r="C23" s="51" t="s">
        <v>32</v>
      </c>
      <c r="D23" s="71">
        <f t="shared" si="3"/>
        <v>1495</v>
      </c>
      <c r="E23" s="72">
        <f>Верх.!E28+210</f>
        <v>1794</v>
      </c>
      <c r="F23" s="71">
        <f t="shared" si="0"/>
        <v>1385</v>
      </c>
      <c r="G23" s="72">
        <f>Верх.!G28+210</f>
        <v>1662</v>
      </c>
      <c r="H23" s="86">
        <f t="shared" si="1"/>
        <v>1315</v>
      </c>
      <c r="I23" s="72">
        <f>Верх.!I28+210</f>
        <v>1578</v>
      </c>
      <c r="J23" s="71">
        <f t="shared" si="2"/>
        <v>1025</v>
      </c>
      <c r="K23" s="72">
        <f>Верх.!K28+210</f>
        <v>1230</v>
      </c>
    </row>
    <row r="24" spans="1:11" ht="15.75">
      <c r="A24" s="280"/>
      <c r="B24" s="52" t="s">
        <v>29</v>
      </c>
      <c r="C24" s="51" t="s">
        <v>32</v>
      </c>
      <c r="D24" s="71">
        <f t="shared" si="3"/>
        <v>1500</v>
      </c>
      <c r="E24" s="72">
        <f>Верх.!E29+210</f>
        <v>1800</v>
      </c>
      <c r="F24" s="71">
        <f t="shared" si="0"/>
        <v>1415</v>
      </c>
      <c r="G24" s="72">
        <f>Верх.!G29+210</f>
        <v>1698</v>
      </c>
      <c r="H24" s="86">
        <f t="shared" si="1"/>
        <v>1350</v>
      </c>
      <c r="I24" s="72">
        <f>Верх.!I29+210</f>
        <v>1620</v>
      </c>
      <c r="J24" s="71">
        <f t="shared" si="2"/>
        <v>1030</v>
      </c>
      <c r="K24" s="72">
        <f>Верх.!K29+210</f>
        <v>1236</v>
      </c>
    </row>
    <row r="25" spans="1:11" ht="16.5" thickBot="1">
      <c r="A25" s="281"/>
      <c r="B25" s="53" t="s">
        <v>30</v>
      </c>
      <c r="C25" s="54" t="s">
        <v>32</v>
      </c>
      <c r="D25" s="71">
        <f t="shared" si="3"/>
        <v>1505</v>
      </c>
      <c r="E25" s="72">
        <f>Верх.!E30+210</f>
        <v>1806</v>
      </c>
      <c r="F25" s="71">
        <f t="shared" si="0"/>
        <v>1425</v>
      </c>
      <c r="G25" s="72">
        <f>Верх.!G30+210</f>
        <v>1710</v>
      </c>
      <c r="H25" s="86">
        <f t="shared" si="1"/>
        <v>1390</v>
      </c>
      <c r="I25" s="72">
        <f>Верх.!I30+210</f>
        <v>1668</v>
      </c>
      <c r="J25" s="71">
        <f t="shared" si="2"/>
        <v>1035</v>
      </c>
      <c r="K25" s="72">
        <f>Верх.!K30+210</f>
        <v>1242</v>
      </c>
    </row>
    <row r="26" spans="1:11" ht="15.75" customHeight="1">
      <c r="A26" s="279" t="s">
        <v>26</v>
      </c>
      <c r="B26" s="55" t="s">
        <v>13</v>
      </c>
      <c r="C26" s="55" t="s">
        <v>32</v>
      </c>
      <c r="D26" s="65"/>
      <c r="E26" s="67"/>
      <c r="F26" s="65"/>
      <c r="G26" s="66"/>
      <c r="H26" s="65"/>
      <c r="I26" s="66"/>
      <c r="J26" s="65"/>
      <c r="K26" s="67"/>
    </row>
    <row r="27" spans="1:11" ht="15.75">
      <c r="A27" s="280"/>
      <c r="B27" s="56" t="s">
        <v>22</v>
      </c>
      <c r="C27" s="36" t="s">
        <v>32</v>
      </c>
      <c r="D27" s="68"/>
      <c r="E27" s="70"/>
      <c r="F27" s="68"/>
      <c r="G27" s="69"/>
      <c r="H27" s="68"/>
      <c r="I27" s="69"/>
      <c r="J27" s="68"/>
      <c r="K27" s="70"/>
    </row>
    <row r="28" spans="1:11" ht="15.75">
      <c r="A28" s="280"/>
      <c r="B28" s="57" t="s">
        <v>21</v>
      </c>
      <c r="C28" s="36" t="s">
        <v>32</v>
      </c>
      <c r="D28" s="71">
        <f>E28/1.2</f>
        <v>1025</v>
      </c>
      <c r="E28" s="72">
        <f>Верх.!E33+210</f>
        <v>1230</v>
      </c>
      <c r="F28" s="71">
        <f>G28/1.2</f>
        <v>975</v>
      </c>
      <c r="G28" s="72">
        <f>Верх.!G33+210</f>
        <v>1170</v>
      </c>
      <c r="H28" s="71">
        <f>I28/1.2</f>
        <v>675</v>
      </c>
      <c r="I28" s="72">
        <f>Верх.!I33+210</f>
        <v>810</v>
      </c>
      <c r="J28" s="71"/>
      <c r="K28" s="72"/>
    </row>
    <row r="29" spans="1:11" ht="15.75">
      <c r="A29" s="280"/>
      <c r="B29" s="57" t="s">
        <v>20</v>
      </c>
      <c r="C29" s="36" t="s">
        <v>32</v>
      </c>
      <c r="D29" s="71">
        <f t="shared" ref="D29:D35" si="4">E29/1.2</f>
        <v>1035</v>
      </c>
      <c r="E29" s="72">
        <f>Верх.!E34+210</f>
        <v>1242</v>
      </c>
      <c r="F29" s="71">
        <f t="shared" ref="F29:F35" si="5">G29/1.2</f>
        <v>980</v>
      </c>
      <c r="G29" s="72">
        <f>Верх.!G34+210</f>
        <v>1176</v>
      </c>
      <c r="H29" s="71">
        <f t="shared" ref="H29:H35" si="6">I29/1.2</f>
        <v>680</v>
      </c>
      <c r="I29" s="72">
        <f>Верх.!I34+210</f>
        <v>816</v>
      </c>
      <c r="J29" s="73"/>
      <c r="K29" s="74"/>
    </row>
    <row r="30" spans="1:11" ht="15.75">
      <c r="A30" s="280"/>
      <c r="B30" s="57" t="s">
        <v>33</v>
      </c>
      <c r="C30" s="36" t="s">
        <v>32</v>
      </c>
      <c r="D30" s="71">
        <f t="shared" si="4"/>
        <v>1055</v>
      </c>
      <c r="E30" s="72">
        <f>Верх.!E35+210</f>
        <v>1266</v>
      </c>
      <c r="F30" s="71">
        <f t="shared" si="5"/>
        <v>1000</v>
      </c>
      <c r="G30" s="72">
        <f>Верх.!G35+210</f>
        <v>1200</v>
      </c>
      <c r="H30" s="71">
        <f t="shared" si="6"/>
        <v>685</v>
      </c>
      <c r="I30" s="72">
        <f>Верх.!I35+210</f>
        <v>822</v>
      </c>
      <c r="J30" s="75"/>
      <c r="K30" s="76"/>
    </row>
    <row r="31" spans="1:11" ht="15.75">
      <c r="A31" s="280"/>
      <c r="B31" s="57" t="s">
        <v>23</v>
      </c>
      <c r="C31" s="36" t="s">
        <v>32</v>
      </c>
      <c r="D31" s="71">
        <f t="shared" si="4"/>
        <v>1105</v>
      </c>
      <c r="E31" s="72">
        <f>Верх.!E36+210</f>
        <v>1326</v>
      </c>
      <c r="F31" s="71">
        <f t="shared" si="5"/>
        <v>1035</v>
      </c>
      <c r="G31" s="72">
        <f>Верх.!G36+210</f>
        <v>1242</v>
      </c>
      <c r="H31" s="71">
        <f t="shared" si="6"/>
        <v>740</v>
      </c>
      <c r="I31" s="72">
        <f>Верх.!I36+210</f>
        <v>888</v>
      </c>
      <c r="J31" s="71"/>
      <c r="K31" s="72"/>
    </row>
    <row r="32" spans="1:11" ht="15.75">
      <c r="A32" s="280"/>
      <c r="B32" s="57" t="s">
        <v>24</v>
      </c>
      <c r="C32" s="36" t="s">
        <v>32</v>
      </c>
      <c r="D32" s="71">
        <f t="shared" si="4"/>
        <v>1120</v>
      </c>
      <c r="E32" s="72">
        <f>Верх.!E37+210</f>
        <v>1344</v>
      </c>
      <c r="F32" s="71">
        <f t="shared" si="5"/>
        <v>1050</v>
      </c>
      <c r="G32" s="72">
        <f>Верх.!G37+210</f>
        <v>1260</v>
      </c>
      <c r="H32" s="71">
        <f t="shared" si="6"/>
        <v>750</v>
      </c>
      <c r="I32" s="72">
        <f>Верх.!I37+210</f>
        <v>900</v>
      </c>
      <c r="J32" s="73"/>
      <c r="K32" s="74"/>
    </row>
    <row r="33" spans="1:11" ht="15.75">
      <c r="A33" s="280"/>
      <c r="B33" s="57" t="s">
        <v>25</v>
      </c>
      <c r="C33" s="36" t="s">
        <v>32</v>
      </c>
      <c r="D33" s="71">
        <f t="shared" si="4"/>
        <v>1135</v>
      </c>
      <c r="E33" s="72">
        <f>Верх.!E38+210</f>
        <v>1362</v>
      </c>
      <c r="F33" s="71">
        <f t="shared" si="5"/>
        <v>1065</v>
      </c>
      <c r="G33" s="72">
        <f>Верх.!G38+210</f>
        <v>1278</v>
      </c>
      <c r="H33" s="71">
        <f t="shared" si="6"/>
        <v>775</v>
      </c>
      <c r="I33" s="72">
        <f>Верх.!I38+210</f>
        <v>930</v>
      </c>
      <c r="J33" s="73"/>
      <c r="K33" s="74"/>
    </row>
    <row r="34" spans="1:11" ht="15.75">
      <c r="A34" s="280"/>
      <c r="B34" s="57" t="s">
        <v>29</v>
      </c>
      <c r="C34" s="36" t="s">
        <v>32</v>
      </c>
      <c r="D34" s="71">
        <f t="shared" si="4"/>
        <v>1145</v>
      </c>
      <c r="E34" s="72">
        <f>Верх.!E39+210</f>
        <v>1374</v>
      </c>
      <c r="F34" s="71">
        <f t="shared" si="5"/>
        <v>1075</v>
      </c>
      <c r="G34" s="72">
        <f>Верх.!G39+210</f>
        <v>1290</v>
      </c>
      <c r="H34" s="71">
        <f t="shared" si="6"/>
        <v>785</v>
      </c>
      <c r="I34" s="72">
        <f>Верх.!I39+210</f>
        <v>942</v>
      </c>
      <c r="J34" s="73"/>
      <c r="K34" s="74"/>
    </row>
    <row r="35" spans="1:11" ht="16.5" thickBot="1">
      <c r="A35" s="282"/>
      <c r="B35" s="58" t="s">
        <v>30</v>
      </c>
      <c r="C35" s="37" t="s">
        <v>32</v>
      </c>
      <c r="D35" s="71">
        <f t="shared" si="4"/>
        <v>1145</v>
      </c>
      <c r="E35" s="72">
        <f>Верх.!E40+210</f>
        <v>1374</v>
      </c>
      <c r="F35" s="71">
        <f t="shared" si="5"/>
        <v>1075</v>
      </c>
      <c r="G35" s="72">
        <f>Верх.!G40+210</f>
        <v>1290</v>
      </c>
      <c r="H35" s="71">
        <f t="shared" si="6"/>
        <v>785</v>
      </c>
      <c r="I35" s="72">
        <f>Верх.!I40+210</f>
        <v>942</v>
      </c>
      <c r="J35" s="77"/>
      <c r="K35" s="78"/>
    </row>
    <row r="36" spans="1:11" ht="15.75">
      <c r="A36" s="259" t="s">
        <v>27</v>
      </c>
      <c r="B36" s="59" t="s">
        <v>13</v>
      </c>
      <c r="C36" s="49" t="s">
        <v>32</v>
      </c>
      <c r="D36" s="65"/>
      <c r="E36" s="67"/>
      <c r="F36" s="65"/>
      <c r="G36" s="66"/>
      <c r="H36" s="65"/>
      <c r="I36" s="67"/>
      <c r="J36" s="79"/>
      <c r="K36" s="67"/>
    </row>
    <row r="37" spans="1:11" ht="15.75">
      <c r="A37" s="260"/>
      <c r="B37" s="50" t="s">
        <v>22</v>
      </c>
      <c r="C37" s="51" t="s">
        <v>32</v>
      </c>
      <c r="D37" s="68"/>
      <c r="E37" s="70"/>
      <c r="F37" s="68"/>
      <c r="G37" s="69"/>
      <c r="H37" s="68"/>
      <c r="I37" s="70"/>
      <c r="J37" s="80"/>
      <c r="K37" s="70"/>
    </row>
    <row r="38" spans="1:11" ht="15.75">
      <c r="A38" s="260"/>
      <c r="B38" s="52" t="s">
        <v>21</v>
      </c>
      <c r="C38" s="51" t="s">
        <v>32</v>
      </c>
      <c r="D38" s="71">
        <f>E38/1.2</f>
        <v>1000</v>
      </c>
      <c r="E38" s="72">
        <f>Верх.!E43+210</f>
        <v>1200</v>
      </c>
      <c r="F38" s="71">
        <f>G38/1.2</f>
        <v>950</v>
      </c>
      <c r="G38" s="72">
        <f>Верх.!G43+210</f>
        <v>1140</v>
      </c>
      <c r="H38" s="71">
        <f>I38/1.2</f>
        <v>650</v>
      </c>
      <c r="I38" s="72">
        <f>Верх.!I43+210</f>
        <v>780</v>
      </c>
      <c r="J38" s="71"/>
      <c r="K38" s="72"/>
    </row>
    <row r="39" spans="1:11" ht="15.75">
      <c r="A39" s="260"/>
      <c r="B39" s="52" t="s">
        <v>20</v>
      </c>
      <c r="C39" s="51" t="s">
        <v>32</v>
      </c>
      <c r="D39" s="71">
        <f t="shared" ref="D39:D45" si="7">E39/1.2</f>
        <v>1010</v>
      </c>
      <c r="E39" s="72">
        <f>Верх.!E44+210</f>
        <v>1212</v>
      </c>
      <c r="F39" s="71">
        <f t="shared" ref="F39:F45" si="8">G39/1.2</f>
        <v>955</v>
      </c>
      <c r="G39" s="72">
        <f>Верх.!G44+210</f>
        <v>1146</v>
      </c>
      <c r="H39" s="71">
        <f t="shared" ref="H39:H45" si="9">I39/1.2</f>
        <v>655</v>
      </c>
      <c r="I39" s="72">
        <f>Верх.!I44+210</f>
        <v>786</v>
      </c>
      <c r="J39" s="73"/>
      <c r="K39" s="74"/>
    </row>
    <row r="40" spans="1:11" ht="15.75">
      <c r="A40" s="260"/>
      <c r="B40" s="52" t="s">
        <v>33</v>
      </c>
      <c r="C40" s="51" t="s">
        <v>32</v>
      </c>
      <c r="D40" s="71">
        <f t="shared" si="7"/>
        <v>1030</v>
      </c>
      <c r="E40" s="72">
        <f>Верх.!E45+210</f>
        <v>1236</v>
      </c>
      <c r="F40" s="71">
        <f t="shared" si="8"/>
        <v>975</v>
      </c>
      <c r="G40" s="72">
        <f>Верх.!G45+210</f>
        <v>1170</v>
      </c>
      <c r="H40" s="71">
        <f t="shared" si="9"/>
        <v>660</v>
      </c>
      <c r="I40" s="72">
        <f>Верх.!I45+210</f>
        <v>792</v>
      </c>
      <c r="J40" s="75"/>
      <c r="K40" s="76"/>
    </row>
    <row r="41" spans="1:11" ht="15.75">
      <c r="A41" s="260"/>
      <c r="B41" s="52" t="s">
        <v>23</v>
      </c>
      <c r="C41" s="51" t="s">
        <v>32</v>
      </c>
      <c r="D41" s="71">
        <f t="shared" si="7"/>
        <v>1080</v>
      </c>
      <c r="E41" s="72">
        <f>Верх.!E46+210</f>
        <v>1296</v>
      </c>
      <c r="F41" s="71">
        <f t="shared" si="8"/>
        <v>1010</v>
      </c>
      <c r="G41" s="72">
        <f>Верх.!G46+210</f>
        <v>1212</v>
      </c>
      <c r="H41" s="71">
        <f t="shared" si="9"/>
        <v>715</v>
      </c>
      <c r="I41" s="72">
        <f>Верх.!I46+210</f>
        <v>858</v>
      </c>
      <c r="J41" s="71"/>
      <c r="K41" s="72"/>
    </row>
    <row r="42" spans="1:11" ht="15.75">
      <c r="A42" s="260"/>
      <c r="B42" s="52" t="s">
        <v>24</v>
      </c>
      <c r="C42" s="51" t="s">
        <v>32</v>
      </c>
      <c r="D42" s="71">
        <f t="shared" si="7"/>
        <v>1085</v>
      </c>
      <c r="E42" s="72">
        <f>Верх.!E47+210</f>
        <v>1302</v>
      </c>
      <c r="F42" s="71">
        <f t="shared" si="8"/>
        <v>1025</v>
      </c>
      <c r="G42" s="72">
        <f>Верх.!G47+210</f>
        <v>1230</v>
      </c>
      <c r="H42" s="71">
        <f t="shared" si="9"/>
        <v>725</v>
      </c>
      <c r="I42" s="72">
        <f>Верх.!I47+210</f>
        <v>870</v>
      </c>
      <c r="J42" s="73"/>
      <c r="K42" s="74"/>
    </row>
    <row r="43" spans="1:11" ht="15.75">
      <c r="A43" s="260"/>
      <c r="B43" s="52" t="s">
        <v>25</v>
      </c>
      <c r="C43" s="51" t="s">
        <v>32</v>
      </c>
      <c r="D43" s="71">
        <f t="shared" si="7"/>
        <v>1100</v>
      </c>
      <c r="E43" s="72">
        <f>Верх.!E48+210</f>
        <v>1320</v>
      </c>
      <c r="F43" s="71">
        <f t="shared" si="8"/>
        <v>1040</v>
      </c>
      <c r="G43" s="72">
        <f>Верх.!G48+210</f>
        <v>1248</v>
      </c>
      <c r="H43" s="71">
        <f t="shared" si="9"/>
        <v>750</v>
      </c>
      <c r="I43" s="72">
        <f>Верх.!I48+210</f>
        <v>900</v>
      </c>
      <c r="J43" s="73"/>
      <c r="K43" s="74"/>
    </row>
    <row r="44" spans="1:11" ht="15.75">
      <c r="A44" s="260"/>
      <c r="B44" s="52" t="s">
        <v>29</v>
      </c>
      <c r="C44" s="51" t="s">
        <v>32</v>
      </c>
      <c r="D44" s="71">
        <f t="shared" si="7"/>
        <v>1105</v>
      </c>
      <c r="E44" s="72">
        <f>Верх.!E49+210</f>
        <v>1326</v>
      </c>
      <c r="F44" s="71">
        <f t="shared" si="8"/>
        <v>1050</v>
      </c>
      <c r="G44" s="72">
        <f>Верх.!G49+210</f>
        <v>1260</v>
      </c>
      <c r="H44" s="71">
        <f t="shared" si="9"/>
        <v>755</v>
      </c>
      <c r="I44" s="72">
        <f>Верх.!I49+210</f>
        <v>906</v>
      </c>
      <c r="J44" s="73"/>
      <c r="K44" s="74"/>
    </row>
    <row r="45" spans="1:11" ht="16.5" thickBot="1">
      <c r="A45" s="261"/>
      <c r="B45" s="60" t="s">
        <v>30</v>
      </c>
      <c r="C45" s="61" t="s">
        <v>32</v>
      </c>
      <c r="D45" s="71">
        <f t="shared" si="7"/>
        <v>1105</v>
      </c>
      <c r="E45" s="72">
        <f>Верх.!E50+210</f>
        <v>1326</v>
      </c>
      <c r="F45" s="71">
        <f t="shared" si="8"/>
        <v>1050</v>
      </c>
      <c r="G45" s="72">
        <f>Верх.!G50+210</f>
        <v>1260</v>
      </c>
      <c r="H45" s="81">
        <f t="shared" si="9"/>
        <v>755</v>
      </c>
      <c r="I45" s="82">
        <f>Верх.!I50+210</f>
        <v>906</v>
      </c>
      <c r="J45" s="77"/>
      <c r="K45" s="78"/>
    </row>
    <row r="46" spans="1:11" ht="15.75" customHeight="1">
      <c r="A46" s="276" t="s">
        <v>35</v>
      </c>
      <c r="B46" s="59" t="s">
        <v>13</v>
      </c>
      <c r="C46" s="49" t="s">
        <v>32</v>
      </c>
      <c r="D46" s="21"/>
      <c r="E46" s="22"/>
      <c r="F46" s="21"/>
      <c r="G46" s="22"/>
      <c r="H46" s="29"/>
      <c r="I46" s="30"/>
      <c r="J46" s="21"/>
      <c r="K46" s="22"/>
    </row>
    <row r="47" spans="1:11" ht="15.75">
      <c r="A47" s="277"/>
      <c r="B47" s="50" t="s">
        <v>22</v>
      </c>
      <c r="C47" s="51" t="s">
        <v>32</v>
      </c>
      <c r="D47" s="68"/>
      <c r="E47" s="70"/>
      <c r="F47" s="68"/>
      <c r="G47" s="70"/>
      <c r="H47" s="80"/>
      <c r="I47" s="69"/>
      <c r="J47" s="68"/>
      <c r="K47" s="23"/>
    </row>
    <row r="48" spans="1:11" ht="15.75">
      <c r="A48" s="277"/>
      <c r="B48" s="52" t="s">
        <v>21</v>
      </c>
      <c r="C48" s="51" t="s">
        <v>32</v>
      </c>
      <c r="D48" s="68"/>
      <c r="E48" s="70"/>
      <c r="F48" s="68"/>
      <c r="G48" s="70"/>
      <c r="H48" s="83"/>
      <c r="I48" s="84"/>
      <c r="J48" s="68"/>
      <c r="K48" s="23"/>
    </row>
    <row r="49" spans="1:11" ht="15.75">
      <c r="A49" s="277"/>
      <c r="B49" s="52" t="s">
        <v>20</v>
      </c>
      <c r="C49" s="51" t="s">
        <v>32</v>
      </c>
      <c r="D49" s="68"/>
      <c r="E49" s="70"/>
      <c r="F49" s="68"/>
      <c r="G49" s="70"/>
      <c r="H49" s="83">
        <f>I49/1.2</f>
        <v>680</v>
      </c>
      <c r="I49" s="84">
        <f>Верх.!I54+210</f>
        <v>816</v>
      </c>
      <c r="J49" s="68"/>
      <c r="K49" s="23"/>
    </row>
    <row r="50" spans="1:11" ht="15.75">
      <c r="A50" s="277"/>
      <c r="B50" s="52" t="s">
        <v>33</v>
      </c>
      <c r="C50" s="51" t="s">
        <v>32</v>
      </c>
      <c r="D50" s="85"/>
      <c r="E50" s="70"/>
      <c r="F50" s="160">
        <f>G50/1.2</f>
        <v>750</v>
      </c>
      <c r="G50" s="155">
        <f>Верх.!G55+210</f>
        <v>900</v>
      </c>
      <c r="H50" s="198">
        <f>I50/1.2</f>
        <v>740</v>
      </c>
      <c r="I50" s="232">
        <f>Верх.!I55+210</f>
        <v>888</v>
      </c>
      <c r="J50" s="160"/>
      <c r="K50" s="272"/>
    </row>
    <row r="51" spans="1:11" ht="15.75">
      <c r="A51" s="277"/>
      <c r="B51" s="52" t="s">
        <v>23</v>
      </c>
      <c r="C51" s="51" t="s">
        <v>32</v>
      </c>
      <c r="D51" s="160">
        <f>E51/1.2</f>
        <v>875</v>
      </c>
      <c r="E51" s="155">
        <f>Верх.!E56+210</f>
        <v>1050</v>
      </c>
      <c r="F51" s="161"/>
      <c r="G51" s="156"/>
      <c r="H51" s="235"/>
      <c r="I51" s="233"/>
      <c r="J51" s="161"/>
      <c r="K51" s="273"/>
    </row>
    <row r="52" spans="1:11" ht="15.75">
      <c r="A52" s="277"/>
      <c r="B52" s="52" t="s">
        <v>24</v>
      </c>
      <c r="C52" s="51" t="s">
        <v>32</v>
      </c>
      <c r="D52" s="161"/>
      <c r="E52" s="156"/>
      <c r="F52" s="161"/>
      <c r="G52" s="156"/>
      <c r="H52" s="235"/>
      <c r="I52" s="233"/>
      <c r="J52" s="161"/>
      <c r="K52" s="273"/>
    </row>
    <row r="53" spans="1:11" ht="15.75">
      <c r="A53" s="277"/>
      <c r="B53" s="52" t="s">
        <v>25</v>
      </c>
      <c r="C53" s="51" t="s">
        <v>32</v>
      </c>
      <c r="D53" s="161"/>
      <c r="E53" s="156"/>
      <c r="F53" s="161"/>
      <c r="G53" s="156"/>
      <c r="H53" s="235"/>
      <c r="I53" s="233"/>
      <c r="J53" s="161"/>
      <c r="K53" s="273"/>
    </row>
    <row r="54" spans="1:11" ht="15.75">
      <c r="A54" s="277"/>
      <c r="B54" s="52" t="s">
        <v>29</v>
      </c>
      <c r="C54" s="51" t="s">
        <v>32</v>
      </c>
      <c r="D54" s="161"/>
      <c r="E54" s="156"/>
      <c r="F54" s="161"/>
      <c r="G54" s="156"/>
      <c r="H54" s="235"/>
      <c r="I54" s="233"/>
      <c r="J54" s="161"/>
      <c r="K54" s="273"/>
    </row>
    <row r="55" spans="1:11" ht="16.5" thickBot="1">
      <c r="A55" s="278"/>
      <c r="B55" s="60" t="s">
        <v>30</v>
      </c>
      <c r="C55" s="61" t="s">
        <v>32</v>
      </c>
      <c r="D55" s="162"/>
      <c r="E55" s="157"/>
      <c r="F55" s="162"/>
      <c r="G55" s="157"/>
      <c r="H55" s="230"/>
      <c r="I55" s="234"/>
      <c r="J55" s="162"/>
      <c r="K55" s="274"/>
    </row>
    <row r="56" spans="1:11" ht="36" customHeight="1" thickBot="1">
      <c r="A56" s="247" t="s">
        <v>7</v>
      </c>
      <c r="B56" s="250" t="s">
        <v>47</v>
      </c>
      <c r="C56" s="253" t="s">
        <v>15</v>
      </c>
      <c r="D56" s="265" t="s">
        <v>8</v>
      </c>
      <c r="E56" s="266"/>
      <c r="F56" s="266"/>
      <c r="G56" s="266"/>
      <c r="H56" s="266"/>
      <c r="I56" s="266"/>
      <c r="J56" s="266"/>
      <c r="K56" s="267"/>
    </row>
    <row r="57" spans="1:11" ht="48" customHeight="1">
      <c r="A57" s="248"/>
      <c r="B57" s="251"/>
      <c r="C57" s="254"/>
      <c r="D57" s="262" t="s">
        <v>9</v>
      </c>
      <c r="E57" s="263"/>
      <c r="F57" s="271" t="s">
        <v>10</v>
      </c>
      <c r="G57" s="275"/>
      <c r="H57" s="262" t="s">
        <v>11</v>
      </c>
      <c r="I57" s="263"/>
      <c r="J57" s="271" t="s">
        <v>12</v>
      </c>
      <c r="K57" s="263"/>
    </row>
    <row r="58" spans="1:11" ht="32.25" thickBot="1">
      <c r="A58" s="249"/>
      <c r="B58" s="252"/>
      <c r="C58" s="255"/>
      <c r="D58" s="24" t="s">
        <v>1</v>
      </c>
      <c r="E58" s="25" t="s">
        <v>2</v>
      </c>
      <c r="F58" s="26" t="s">
        <v>1</v>
      </c>
      <c r="G58" s="27" t="s">
        <v>2</v>
      </c>
      <c r="H58" s="24" t="s">
        <v>1</v>
      </c>
      <c r="I58" s="25" t="s">
        <v>2</v>
      </c>
      <c r="J58" s="26" t="s">
        <v>1</v>
      </c>
      <c r="K58" s="25" t="s">
        <v>2</v>
      </c>
    </row>
    <row r="59" spans="1:11" ht="15.75" customHeight="1">
      <c r="A59" s="276" t="s">
        <v>36</v>
      </c>
      <c r="B59" s="35" t="s">
        <v>13</v>
      </c>
      <c r="C59" s="62" t="s">
        <v>32</v>
      </c>
      <c r="D59" s="21"/>
      <c r="E59" s="22"/>
      <c r="F59" s="21"/>
      <c r="G59" s="22"/>
      <c r="H59" s="28"/>
      <c r="I59" s="22"/>
      <c r="J59" s="21"/>
      <c r="K59" s="22"/>
    </row>
    <row r="60" spans="1:11" ht="15.75">
      <c r="A60" s="277"/>
      <c r="B60" s="56" t="s">
        <v>22</v>
      </c>
      <c r="C60" s="62" t="s">
        <v>32</v>
      </c>
      <c r="D60" s="68"/>
      <c r="E60" s="70"/>
      <c r="F60" s="68"/>
      <c r="G60" s="70"/>
      <c r="H60" s="80"/>
      <c r="I60" s="70"/>
      <c r="J60" s="68"/>
      <c r="K60" s="70"/>
    </row>
    <row r="61" spans="1:11" ht="15.75">
      <c r="A61" s="277"/>
      <c r="B61" s="57" t="s">
        <v>21</v>
      </c>
      <c r="C61" s="62" t="s">
        <v>32</v>
      </c>
      <c r="D61" s="68"/>
      <c r="E61" s="70"/>
      <c r="F61" s="68"/>
      <c r="G61" s="70"/>
      <c r="H61" s="80"/>
      <c r="I61" s="70"/>
      <c r="J61" s="68"/>
      <c r="K61" s="70"/>
    </row>
    <row r="62" spans="1:11" ht="15.75">
      <c r="A62" s="277"/>
      <c r="B62" s="57" t="s">
        <v>20</v>
      </c>
      <c r="C62" s="62" t="s">
        <v>32</v>
      </c>
      <c r="D62" s="68"/>
      <c r="E62" s="70"/>
      <c r="F62" s="68"/>
      <c r="G62" s="70"/>
      <c r="H62" s="80"/>
      <c r="I62" s="70"/>
      <c r="J62" s="68">
        <f>K62/1.2</f>
        <v>675</v>
      </c>
      <c r="K62" s="70">
        <f>Верх.!K67+210</f>
        <v>810</v>
      </c>
    </row>
    <row r="63" spans="1:11" ht="15.75">
      <c r="A63" s="277"/>
      <c r="B63" s="57" t="s">
        <v>33</v>
      </c>
      <c r="C63" s="62" t="s">
        <v>32</v>
      </c>
      <c r="D63" s="68"/>
      <c r="E63" s="70"/>
      <c r="F63" s="68"/>
      <c r="G63" s="70"/>
      <c r="H63" s="198">
        <f>I63/1.2</f>
        <v>1555</v>
      </c>
      <c r="I63" s="155">
        <f>Верх.!I68+210</f>
        <v>1866</v>
      </c>
      <c r="J63" s="160">
        <f>K63/1.2</f>
        <v>860</v>
      </c>
      <c r="K63" s="155">
        <f>Верх.!K68+210</f>
        <v>1032</v>
      </c>
    </row>
    <row r="64" spans="1:11" ht="15.75">
      <c r="A64" s="277"/>
      <c r="B64" s="57" t="s">
        <v>23</v>
      </c>
      <c r="C64" s="62" t="s">
        <v>32</v>
      </c>
      <c r="D64" s="73"/>
      <c r="E64" s="76"/>
      <c r="F64" s="68"/>
      <c r="G64" s="70"/>
      <c r="H64" s="199"/>
      <c r="I64" s="197"/>
      <c r="J64" s="161"/>
      <c r="K64" s="156"/>
    </row>
    <row r="65" spans="1:11" ht="15.75">
      <c r="A65" s="277"/>
      <c r="B65" s="57" t="s">
        <v>24</v>
      </c>
      <c r="C65" s="62" t="s">
        <v>32</v>
      </c>
      <c r="D65" s="71"/>
      <c r="E65" s="72"/>
      <c r="F65" s="160">
        <f>G65/1.2</f>
        <v>2595</v>
      </c>
      <c r="G65" s="155">
        <f>Верх.!G70+210</f>
        <v>3114</v>
      </c>
      <c r="H65" s="198">
        <f>I65/1.2</f>
        <v>1985</v>
      </c>
      <c r="I65" s="155">
        <f>Верх.!I70+210</f>
        <v>2382</v>
      </c>
      <c r="J65" s="161"/>
      <c r="K65" s="156"/>
    </row>
    <row r="66" spans="1:11" ht="15.75">
      <c r="A66" s="277"/>
      <c r="B66" s="57" t="s">
        <v>25</v>
      </c>
      <c r="C66" s="62" t="s">
        <v>32</v>
      </c>
      <c r="D66" s="71">
        <f>E66/1.2</f>
        <v>2855</v>
      </c>
      <c r="E66" s="72">
        <f>Верх.!E71+210</f>
        <v>3426</v>
      </c>
      <c r="F66" s="229"/>
      <c r="G66" s="197"/>
      <c r="H66" s="199"/>
      <c r="I66" s="197"/>
      <c r="J66" s="161"/>
      <c r="K66" s="156"/>
    </row>
    <row r="67" spans="1:11" ht="15.75">
      <c r="A67" s="277"/>
      <c r="B67" s="57" t="s">
        <v>29</v>
      </c>
      <c r="C67" s="62" t="s">
        <v>32</v>
      </c>
      <c r="D67" s="160">
        <f>E67/1.2</f>
        <v>3315</v>
      </c>
      <c r="E67" s="155">
        <f>Верх.!E72+210</f>
        <v>3978</v>
      </c>
      <c r="F67" s="160">
        <f>G67/1.2</f>
        <v>2840</v>
      </c>
      <c r="G67" s="155">
        <f>Верх.!G72+210</f>
        <v>3408</v>
      </c>
      <c r="H67" s="198">
        <f>I67/1.2</f>
        <v>2125</v>
      </c>
      <c r="I67" s="155">
        <f>Верх.!I72+210</f>
        <v>2550</v>
      </c>
      <c r="J67" s="161"/>
      <c r="K67" s="156"/>
    </row>
    <row r="68" spans="1:11" ht="16.5" thickBot="1">
      <c r="A68" s="278"/>
      <c r="B68" s="58" t="s">
        <v>30</v>
      </c>
      <c r="C68" s="63" t="s">
        <v>32</v>
      </c>
      <c r="D68" s="162"/>
      <c r="E68" s="157"/>
      <c r="F68" s="162"/>
      <c r="G68" s="157"/>
      <c r="H68" s="230"/>
      <c r="I68" s="157"/>
      <c r="J68" s="162"/>
      <c r="K68" s="157"/>
    </row>
    <row r="69" spans="1:11" ht="15.75">
      <c r="A69" s="283" t="s">
        <v>28</v>
      </c>
      <c r="B69" s="35" t="s">
        <v>13</v>
      </c>
      <c r="C69" s="49" t="s">
        <v>32</v>
      </c>
      <c r="D69" s="65"/>
      <c r="E69" s="67"/>
      <c r="F69" s="65"/>
      <c r="G69" s="67"/>
      <c r="H69" s="65"/>
      <c r="I69" s="67"/>
      <c r="J69" s="65"/>
      <c r="K69" s="67"/>
    </row>
    <row r="70" spans="1:11" ht="15.75">
      <c r="A70" s="277"/>
      <c r="B70" s="56" t="s">
        <v>22</v>
      </c>
      <c r="C70" s="51" t="s">
        <v>32</v>
      </c>
      <c r="D70" s="68"/>
      <c r="E70" s="70"/>
      <c r="F70" s="68"/>
      <c r="G70" s="70"/>
      <c r="H70" s="68"/>
      <c r="I70" s="70"/>
      <c r="J70" s="87"/>
      <c r="K70" s="70"/>
    </row>
    <row r="71" spans="1:11" ht="15.75">
      <c r="A71" s="277"/>
      <c r="B71" s="57" t="s">
        <v>21</v>
      </c>
      <c r="C71" s="51" t="s">
        <v>32</v>
      </c>
      <c r="D71" s="68"/>
      <c r="E71" s="70"/>
      <c r="F71" s="68"/>
      <c r="G71" s="70"/>
      <c r="H71" s="136"/>
      <c r="I71" s="137"/>
      <c r="J71" s="138">
        <f>K71/1.2</f>
        <v>1625</v>
      </c>
      <c r="K71" s="139">
        <f>Верх.!K76+210</f>
        <v>1950</v>
      </c>
    </row>
    <row r="72" spans="1:11" ht="15.75">
      <c r="A72" s="277"/>
      <c r="B72" s="57" t="s">
        <v>20</v>
      </c>
      <c r="C72" s="51" t="s">
        <v>32</v>
      </c>
      <c r="D72" s="68"/>
      <c r="E72" s="70"/>
      <c r="F72" s="68"/>
      <c r="G72" s="70"/>
      <c r="H72" s="136">
        <f t="shared" ref="H72:H78" si="10">I72/1.2</f>
        <v>3100</v>
      </c>
      <c r="I72" s="137">
        <f>Верх.!I77+210</f>
        <v>3720</v>
      </c>
      <c r="J72" s="138">
        <f>K72/1.2</f>
        <v>1730</v>
      </c>
      <c r="K72" s="139">
        <f>Верх.!K77+210</f>
        <v>2076</v>
      </c>
    </row>
    <row r="73" spans="1:11" ht="15.75">
      <c r="A73" s="277"/>
      <c r="B73" s="57" t="s">
        <v>33</v>
      </c>
      <c r="C73" s="51" t="s">
        <v>32</v>
      </c>
      <c r="D73" s="68"/>
      <c r="E73" s="70"/>
      <c r="F73" s="68">
        <f t="shared" ref="F73:F78" si="11">G73/1.2</f>
        <v>3625</v>
      </c>
      <c r="G73" s="70">
        <f>Верх.!G78+210</f>
        <v>4350</v>
      </c>
      <c r="H73" s="68">
        <f t="shared" si="10"/>
        <v>3285</v>
      </c>
      <c r="I73" s="70">
        <f>Верх.!I78+210</f>
        <v>3942</v>
      </c>
      <c r="J73" s="71">
        <f t="shared" ref="J73:J78" si="12">K73/1.2</f>
        <v>1895</v>
      </c>
      <c r="K73" s="72">
        <f>Верх.!K78+210</f>
        <v>2274</v>
      </c>
    </row>
    <row r="74" spans="1:11" ht="15.75">
      <c r="A74" s="277"/>
      <c r="B74" s="57" t="s">
        <v>23</v>
      </c>
      <c r="C74" s="51" t="s">
        <v>32</v>
      </c>
      <c r="D74" s="68">
        <f>E74/1.2</f>
        <v>9210</v>
      </c>
      <c r="E74" s="70">
        <f>Верх.!E79+210</f>
        <v>11052</v>
      </c>
      <c r="F74" s="68">
        <f t="shared" si="11"/>
        <v>6765</v>
      </c>
      <c r="G74" s="70">
        <f>Верх.!G79+210</f>
        <v>8118</v>
      </c>
      <c r="H74" s="68">
        <f t="shared" si="10"/>
        <v>5450</v>
      </c>
      <c r="I74" s="70">
        <f>Верх.!I79+210</f>
        <v>6540</v>
      </c>
      <c r="J74" s="71">
        <f t="shared" si="12"/>
        <v>2315</v>
      </c>
      <c r="K74" s="72">
        <f>Верх.!K79+210</f>
        <v>2778</v>
      </c>
    </row>
    <row r="75" spans="1:11" ht="15.75">
      <c r="A75" s="277"/>
      <c r="B75" s="57" t="s">
        <v>24</v>
      </c>
      <c r="C75" s="51" t="s">
        <v>32</v>
      </c>
      <c r="D75" s="68">
        <f>E75/1.2</f>
        <v>10710</v>
      </c>
      <c r="E75" s="70">
        <f>Верх.!E80+210</f>
        <v>12852</v>
      </c>
      <c r="F75" s="68">
        <f t="shared" si="11"/>
        <v>7935</v>
      </c>
      <c r="G75" s="70">
        <f>Верх.!G80+210</f>
        <v>9522</v>
      </c>
      <c r="H75" s="68">
        <f t="shared" si="10"/>
        <v>6085</v>
      </c>
      <c r="I75" s="70">
        <f>Верх.!I80+210</f>
        <v>7302</v>
      </c>
      <c r="J75" s="71">
        <f t="shared" si="12"/>
        <v>2550</v>
      </c>
      <c r="K75" s="72">
        <f>Верх.!K80+210</f>
        <v>3060</v>
      </c>
    </row>
    <row r="76" spans="1:11" ht="15.75">
      <c r="A76" s="277"/>
      <c r="B76" s="57" t="s">
        <v>25</v>
      </c>
      <c r="C76" s="51" t="s">
        <v>32</v>
      </c>
      <c r="D76" s="68">
        <f>E76/1.2</f>
        <v>12135</v>
      </c>
      <c r="E76" s="70">
        <f>Верх.!E81+210</f>
        <v>14562</v>
      </c>
      <c r="F76" s="68">
        <f t="shared" si="11"/>
        <v>9310</v>
      </c>
      <c r="G76" s="70">
        <f>Верх.!G81+210</f>
        <v>11172</v>
      </c>
      <c r="H76" s="68">
        <f t="shared" si="10"/>
        <v>6805</v>
      </c>
      <c r="I76" s="70">
        <f>Верх.!I81+210</f>
        <v>8166</v>
      </c>
      <c r="J76" s="71">
        <f t="shared" si="12"/>
        <v>2870</v>
      </c>
      <c r="K76" s="72">
        <f>Верх.!K81+210</f>
        <v>3444</v>
      </c>
    </row>
    <row r="77" spans="1:11" ht="15.75">
      <c r="A77" s="277"/>
      <c r="B77" s="57" t="s">
        <v>29</v>
      </c>
      <c r="C77" s="51" t="s">
        <v>32</v>
      </c>
      <c r="D77" s="68">
        <f>E77/1.2</f>
        <v>13155</v>
      </c>
      <c r="E77" s="70">
        <f>Верх.!E82+210</f>
        <v>15786</v>
      </c>
      <c r="F77" s="68">
        <f t="shared" si="11"/>
        <v>10525</v>
      </c>
      <c r="G77" s="70">
        <f>Верх.!G82+210</f>
        <v>12630</v>
      </c>
      <c r="H77" s="68">
        <f t="shared" si="10"/>
        <v>7095</v>
      </c>
      <c r="I77" s="70">
        <f>Верх.!I82+210</f>
        <v>8514</v>
      </c>
      <c r="J77" s="71">
        <f t="shared" si="12"/>
        <v>3015</v>
      </c>
      <c r="K77" s="72">
        <f>Верх.!K82+210</f>
        <v>3618</v>
      </c>
    </row>
    <row r="78" spans="1:11" ht="16.5" thickBot="1">
      <c r="A78" s="278"/>
      <c r="B78" s="58" t="s">
        <v>30</v>
      </c>
      <c r="C78" s="61" t="s">
        <v>32</v>
      </c>
      <c r="D78" s="81">
        <f>E78/1.2</f>
        <v>13910</v>
      </c>
      <c r="E78" s="82">
        <f>Верх.!E83+210</f>
        <v>16692</v>
      </c>
      <c r="F78" s="81">
        <f t="shared" si="11"/>
        <v>11425</v>
      </c>
      <c r="G78" s="82">
        <f>Верх.!G83+210</f>
        <v>13710</v>
      </c>
      <c r="H78" s="81">
        <f t="shared" si="10"/>
        <v>7435</v>
      </c>
      <c r="I78" s="82">
        <f>Верх.!I83+210</f>
        <v>8922</v>
      </c>
      <c r="J78" s="81">
        <f t="shared" si="12"/>
        <v>3195</v>
      </c>
      <c r="K78" s="82">
        <f>Верх.!K83+210</f>
        <v>3834</v>
      </c>
    </row>
    <row r="79" spans="1:11" ht="15" customHeight="1" thickBot="1">
      <c r="A79" s="38"/>
      <c r="B79" s="38"/>
      <c r="C79" s="38"/>
      <c r="D79" s="34"/>
      <c r="E79" s="34"/>
      <c r="F79" s="34"/>
      <c r="G79" s="34"/>
      <c r="H79" s="34"/>
      <c r="I79" s="34"/>
      <c r="J79" s="34"/>
      <c r="K79" s="34"/>
    </row>
    <row r="80" spans="1:11" ht="15.75" hidden="1" thickBot="1">
      <c r="A80" s="38"/>
      <c r="B80" s="38"/>
      <c r="C80" s="38"/>
      <c r="D80" s="34"/>
      <c r="E80" s="34"/>
      <c r="F80" s="34"/>
      <c r="G80" s="34"/>
      <c r="H80" s="34"/>
      <c r="I80" s="34"/>
      <c r="J80" s="34"/>
      <c r="K80" s="34"/>
    </row>
    <row r="81" spans="1:11" ht="39" customHeight="1" thickBot="1">
      <c r="A81" s="284" t="s">
        <v>49</v>
      </c>
      <c r="B81" s="285"/>
      <c r="C81" s="285"/>
      <c r="D81" s="285"/>
      <c r="E81" s="286"/>
      <c r="F81" s="34"/>
      <c r="G81" s="34"/>
      <c r="H81" s="34"/>
      <c r="I81" s="34"/>
      <c r="J81" s="34"/>
      <c r="K81" s="34"/>
    </row>
    <row r="82" spans="1:11" ht="32.25" customHeight="1" thickBot="1">
      <c r="A82" s="200" t="s">
        <v>7</v>
      </c>
      <c r="B82" s="201"/>
      <c r="C82" s="33" t="s">
        <v>15</v>
      </c>
      <c r="D82" s="31" t="s">
        <v>1</v>
      </c>
      <c r="E82" s="32" t="s">
        <v>2</v>
      </c>
      <c r="F82" s="34"/>
      <c r="G82" s="34"/>
      <c r="H82" s="34"/>
      <c r="I82" s="34"/>
      <c r="J82" s="34"/>
      <c r="K82" s="34"/>
    </row>
    <row r="83" spans="1:11" ht="15.75">
      <c r="A83" s="209" t="s">
        <v>14</v>
      </c>
      <c r="B83" s="210"/>
      <c r="C83" s="43" t="s">
        <v>32</v>
      </c>
      <c r="D83" s="65">
        <f t="shared" ref="D83:D88" si="13">E83/1.2</f>
        <v>490</v>
      </c>
      <c r="E83" s="88">
        <f>Верх.!E88+210</f>
        <v>588</v>
      </c>
      <c r="F83" s="34"/>
      <c r="G83" s="34"/>
      <c r="H83" s="34"/>
      <c r="I83" s="34"/>
      <c r="J83" s="34"/>
      <c r="K83" s="34"/>
    </row>
    <row r="84" spans="1:11" ht="15.75">
      <c r="A84" s="207" t="s">
        <v>26</v>
      </c>
      <c r="B84" s="208"/>
      <c r="C84" s="44" t="s">
        <v>32</v>
      </c>
      <c r="D84" s="68">
        <f t="shared" si="13"/>
        <v>635</v>
      </c>
      <c r="E84" s="89">
        <f>Верх.!E89+210</f>
        <v>762</v>
      </c>
      <c r="F84" s="34"/>
      <c r="G84" s="34"/>
      <c r="H84" s="34"/>
      <c r="I84" s="34"/>
      <c r="J84" s="34"/>
      <c r="K84" s="34"/>
    </row>
    <row r="85" spans="1:11" ht="15.75">
      <c r="A85" s="207" t="s">
        <v>27</v>
      </c>
      <c r="B85" s="208"/>
      <c r="C85" s="44" t="s">
        <v>32</v>
      </c>
      <c r="D85" s="68">
        <f t="shared" si="13"/>
        <v>635</v>
      </c>
      <c r="E85" s="89">
        <f>Верх.!E90+210</f>
        <v>762</v>
      </c>
      <c r="F85" s="34"/>
      <c r="G85" s="34"/>
      <c r="H85" s="34"/>
      <c r="I85" s="34"/>
      <c r="J85" s="34"/>
      <c r="K85" s="34"/>
    </row>
    <row r="86" spans="1:11" ht="15.75">
      <c r="A86" s="207" t="s">
        <v>35</v>
      </c>
      <c r="B86" s="208"/>
      <c r="C86" s="44" t="s">
        <v>32</v>
      </c>
      <c r="D86" s="68">
        <f t="shared" si="13"/>
        <v>450</v>
      </c>
      <c r="E86" s="89">
        <f>Верх.!E91+210</f>
        <v>540</v>
      </c>
      <c r="F86" s="34"/>
      <c r="G86" s="34"/>
      <c r="H86" s="34"/>
      <c r="I86" s="34"/>
      <c r="J86" s="34"/>
      <c r="K86" s="34"/>
    </row>
    <row r="87" spans="1:11" ht="15.75">
      <c r="A87" s="207" t="s">
        <v>36</v>
      </c>
      <c r="B87" s="208"/>
      <c r="C87" s="44" t="s">
        <v>32</v>
      </c>
      <c r="D87" s="68">
        <f t="shared" si="13"/>
        <v>635</v>
      </c>
      <c r="E87" s="89">
        <f>Верх.!E92+210</f>
        <v>762</v>
      </c>
      <c r="F87" s="34"/>
      <c r="G87" s="34"/>
      <c r="H87" s="34"/>
      <c r="I87" s="34"/>
      <c r="J87" s="34"/>
      <c r="K87" s="34"/>
    </row>
    <row r="88" spans="1:11" ht="19.5" customHeight="1" thickBot="1">
      <c r="A88" s="205" t="s">
        <v>28</v>
      </c>
      <c r="B88" s="206"/>
      <c r="C88" s="45" t="s">
        <v>32</v>
      </c>
      <c r="D88" s="81">
        <f t="shared" si="13"/>
        <v>635</v>
      </c>
      <c r="E88" s="90">
        <f>Верх.!E93+210</f>
        <v>762</v>
      </c>
      <c r="F88" s="34"/>
      <c r="G88" s="34"/>
      <c r="H88" s="34"/>
      <c r="I88" s="34"/>
      <c r="J88" s="38"/>
      <c r="K88" s="38"/>
    </row>
    <row r="89" spans="1:11" ht="15">
      <c r="A89" s="196"/>
      <c r="B89" s="196"/>
      <c r="C89" s="38"/>
      <c r="D89" s="34"/>
      <c r="E89" s="34"/>
      <c r="F89" s="34"/>
      <c r="G89" s="34"/>
      <c r="H89" s="34"/>
      <c r="I89" s="34"/>
      <c r="J89" s="38"/>
      <c r="K89" s="38"/>
    </row>
    <row r="90" spans="1:11" ht="15.75" thickBot="1">
      <c r="A90" s="38"/>
      <c r="B90" s="38"/>
      <c r="C90" s="38"/>
      <c r="D90" s="34"/>
      <c r="E90" s="34"/>
      <c r="F90" s="34"/>
      <c r="G90" s="34"/>
      <c r="H90" s="34"/>
      <c r="I90" s="34"/>
      <c r="J90" s="38"/>
      <c r="K90" s="38"/>
    </row>
    <row r="91" spans="1:11" ht="19.5" thickBot="1">
      <c r="A91" s="214" t="s">
        <v>37</v>
      </c>
      <c r="B91" s="215"/>
      <c r="C91" s="215"/>
      <c r="D91" s="215"/>
      <c r="E91" s="215"/>
      <c r="F91" s="215"/>
      <c r="G91" s="215"/>
      <c r="H91" s="215"/>
      <c r="I91" s="216"/>
      <c r="J91" s="38"/>
      <c r="K91" s="38"/>
    </row>
    <row r="92" spans="1:11" ht="44.25" customHeight="1" thickBot="1">
      <c r="A92" s="219" t="s">
        <v>38</v>
      </c>
      <c r="B92" s="220"/>
      <c r="C92" s="217" t="s">
        <v>15</v>
      </c>
      <c r="D92" s="223" t="s">
        <v>48</v>
      </c>
      <c r="E92" s="224"/>
      <c r="F92" s="223" t="s">
        <v>42</v>
      </c>
      <c r="G92" s="224"/>
      <c r="H92" s="223" t="s">
        <v>43</v>
      </c>
      <c r="I92" s="224"/>
      <c r="J92" s="38"/>
      <c r="K92" s="38"/>
    </row>
    <row r="93" spans="1:11" ht="32.25" thickBot="1">
      <c r="A93" s="221"/>
      <c r="B93" s="222"/>
      <c r="C93" s="218"/>
      <c r="D93" s="41" t="s">
        <v>1</v>
      </c>
      <c r="E93" s="42" t="s">
        <v>2</v>
      </c>
      <c r="F93" s="41" t="s">
        <v>1</v>
      </c>
      <c r="G93" s="42" t="s">
        <v>2</v>
      </c>
      <c r="H93" s="41" t="s">
        <v>1</v>
      </c>
      <c r="I93" s="42" t="s">
        <v>2</v>
      </c>
      <c r="J93" s="38"/>
      <c r="K93" s="38"/>
    </row>
    <row r="94" spans="1:11" ht="37.5" customHeight="1">
      <c r="A94" s="227" t="s">
        <v>39</v>
      </c>
      <c r="B94" s="228"/>
      <c r="C94" s="46" t="s">
        <v>32</v>
      </c>
      <c r="D94" s="65">
        <f>E94/1.2</f>
        <v>425</v>
      </c>
      <c r="E94" s="91">
        <f>Верх.!E99+210</f>
        <v>510</v>
      </c>
      <c r="F94" s="65">
        <f>G94/1.2</f>
        <v>540</v>
      </c>
      <c r="G94" s="88">
        <f>Верх.!G99+210</f>
        <v>648</v>
      </c>
      <c r="H94" s="65">
        <f>I94/1.2</f>
        <v>690</v>
      </c>
      <c r="I94" s="88">
        <f>Верх.!I99+210</f>
        <v>828</v>
      </c>
      <c r="J94" s="38"/>
      <c r="K94" s="38"/>
    </row>
    <row r="95" spans="1:11" ht="29.25" customHeight="1">
      <c r="A95" s="225" t="s">
        <v>40</v>
      </c>
      <c r="B95" s="226"/>
      <c r="C95" s="47" t="s">
        <v>32</v>
      </c>
      <c r="D95" s="68">
        <f>E95/1.2</f>
        <v>340</v>
      </c>
      <c r="E95" s="92">
        <f>Верх.!E100+210</f>
        <v>408</v>
      </c>
      <c r="F95" s="68">
        <f>G95/1.2</f>
        <v>515</v>
      </c>
      <c r="G95" s="93">
        <f>Верх.!G100+210</f>
        <v>618</v>
      </c>
      <c r="H95" s="68">
        <f>I95/1.2</f>
        <v>605</v>
      </c>
      <c r="I95" s="93">
        <f>Верх.!I100+210</f>
        <v>726</v>
      </c>
      <c r="J95" s="38"/>
      <c r="K95" s="38"/>
    </row>
    <row r="96" spans="1:11" ht="30" customHeight="1" thickBot="1">
      <c r="A96" s="212" t="s">
        <v>41</v>
      </c>
      <c r="B96" s="213"/>
      <c r="C96" s="48" t="s">
        <v>32</v>
      </c>
      <c r="D96" s="81">
        <f>E96/1.2</f>
        <v>305</v>
      </c>
      <c r="E96" s="94">
        <f>Верх.!E101+210</f>
        <v>366</v>
      </c>
      <c r="F96" s="81">
        <f>G96/1.2</f>
        <v>470</v>
      </c>
      <c r="G96" s="95">
        <f>Верх.!G101+210</f>
        <v>564</v>
      </c>
      <c r="H96" s="81">
        <f>I96/1.2</f>
        <v>560</v>
      </c>
      <c r="I96" s="95">
        <f>Верх.!I101+210</f>
        <v>672</v>
      </c>
      <c r="J96" s="38"/>
      <c r="K96" s="38"/>
    </row>
    <row r="97" spans="1:1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5">
      <c r="A99" s="4" t="s">
        <v>31</v>
      </c>
      <c r="B99" s="6"/>
      <c r="C99" s="10"/>
      <c r="D99" s="10"/>
      <c r="E99" s="9"/>
      <c r="F99" s="10" t="s">
        <v>3</v>
      </c>
      <c r="I99" s="10"/>
    </row>
    <row r="100" spans="1:11" ht="15">
      <c r="A100" s="4"/>
      <c r="B100" s="6"/>
      <c r="C100" s="10"/>
      <c r="D100" s="10"/>
      <c r="E100" s="9"/>
    </row>
    <row r="101" spans="1:11" ht="15">
      <c r="A101" s="4"/>
      <c r="B101" s="6"/>
      <c r="C101" s="10"/>
      <c r="D101" s="10"/>
      <c r="E101" s="9"/>
    </row>
    <row r="102" spans="1:11" ht="15">
      <c r="A102" s="4"/>
      <c r="B102" s="6"/>
      <c r="C102" s="4"/>
      <c r="D102" s="4"/>
      <c r="E102" s="9"/>
    </row>
    <row r="103" spans="1:11" ht="15">
      <c r="A103" s="9" t="s">
        <v>4</v>
      </c>
      <c r="B103" s="12"/>
      <c r="C103" s="9"/>
      <c r="D103" s="9"/>
      <c r="E103" s="9"/>
      <c r="F103" s="9" t="s">
        <v>5</v>
      </c>
      <c r="I103" s="9"/>
    </row>
  </sheetData>
  <mergeCells count="70">
    <mergeCell ref="A96:B96"/>
    <mergeCell ref="A69:A78"/>
    <mergeCell ref="A81:E81"/>
    <mergeCell ref="A82:B82"/>
    <mergeCell ref="A91:I91"/>
    <mergeCell ref="A92:B93"/>
    <mergeCell ref="A95:B95"/>
    <mergeCell ref="A88:B88"/>
    <mergeCell ref="A86:B86"/>
    <mergeCell ref="A89:B89"/>
    <mergeCell ref="A94:B94"/>
    <mergeCell ref="H92:I92"/>
    <mergeCell ref="D92:E92"/>
    <mergeCell ref="F92:G92"/>
    <mergeCell ref="C92:C93"/>
    <mergeCell ref="A83:B83"/>
    <mergeCell ref="A84:B84"/>
    <mergeCell ref="A85:B85"/>
    <mergeCell ref="A87:B87"/>
    <mergeCell ref="G67:G68"/>
    <mergeCell ref="F14:G14"/>
    <mergeCell ref="F65:F66"/>
    <mergeCell ref="D67:D68"/>
    <mergeCell ref="E67:E68"/>
    <mergeCell ref="A59:A68"/>
    <mergeCell ref="G50:G55"/>
    <mergeCell ref="A16:A25"/>
    <mergeCell ref="A26:A35"/>
    <mergeCell ref="A46:A55"/>
    <mergeCell ref="F50:F55"/>
    <mergeCell ref="K50:K55"/>
    <mergeCell ref="J50:J55"/>
    <mergeCell ref="G65:G66"/>
    <mergeCell ref="H50:H55"/>
    <mergeCell ref="F67:F68"/>
    <mergeCell ref="D56:K56"/>
    <mergeCell ref="D57:E57"/>
    <mergeCell ref="F57:G57"/>
    <mergeCell ref="J57:K57"/>
    <mergeCell ref="K63:K68"/>
    <mergeCell ref="I65:I66"/>
    <mergeCell ref="I63:I64"/>
    <mergeCell ref="H57:I57"/>
    <mergeCell ref="H65:H66"/>
    <mergeCell ref="H67:H68"/>
    <mergeCell ref="H63:H64"/>
    <mergeCell ref="H1:K1"/>
    <mergeCell ref="H2:K2"/>
    <mergeCell ref="A10:K10"/>
    <mergeCell ref="A11:K11"/>
    <mergeCell ref="D13:K13"/>
    <mergeCell ref="A13:A15"/>
    <mergeCell ref="J14:K14"/>
    <mergeCell ref="D14:E14"/>
    <mergeCell ref="J63:J68"/>
    <mergeCell ref="D51:D55"/>
    <mergeCell ref="E51:E55"/>
    <mergeCell ref="I67:I68"/>
    <mergeCell ref="L2:Q2"/>
    <mergeCell ref="L3:R3"/>
    <mergeCell ref="A8:K8"/>
    <mergeCell ref="A9:K9"/>
    <mergeCell ref="A56:A58"/>
    <mergeCell ref="B56:B58"/>
    <mergeCell ref="C56:C58"/>
    <mergeCell ref="B13:B15"/>
    <mergeCell ref="C13:C15"/>
    <mergeCell ref="A36:A45"/>
    <mergeCell ref="I50:I55"/>
    <mergeCell ref="H14:I14"/>
  </mergeCells>
  <phoneticPr fontId="14" type="noConversion"/>
  <pageMargins left="0.59055118110236227" right="0.39370078740157483" top="0.78740157480314965" bottom="0.78740157480314965" header="0.51181102362204722" footer="0.51181102362204722"/>
  <pageSetup paperSize="9" scale="76" orientation="portrait" verticalDpi="0" r:id="rId1"/>
  <headerFooter alignWithMargins="0"/>
  <rowBreaks count="1" manualBreakCount="1">
    <brk id="5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Верх.</vt:lpstr>
      <vt:lpstr>Пром.</vt:lpstr>
      <vt:lpstr>Нижн.</vt:lpstr>
      <vt:lpstr>Верх.!Область_печати</vt:lpstr>
      <vt:lpstr>Нижн.!Область_печати</vt:lpstr>
      <vt:lpstr>Пром.!Область_печати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GolikVV</cp:lastModifiedBy>
  <cp:lastPrinted>2021-01-11T06:23:13Z</cp:lastPrinted>
  <dcterms:created xsi:type="dcterms:W3CDTF">2016-03-31T12:00:57Z</dcterms:created>
  <dcterms:modified xsi:type="dcterms:W3CDTF">2021-02-05T08:47:33Z</dcterms:modified>
</cp:coreProperties>
</file>